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180" yWindow="0" windowWidth="28780" windowHeight="14500" tabRatio="866" activeTab="1"/>
  </bookViews>
  <sheets>
    <sheet name="A1. BudgetSumm" sheetId="1" r:id="rId1"/>
    <sheet name="A2. Bgt_FuncExp" sheetId="2" r:id="rId2"/>
    <sheet name="A3. Estimated Cash Flow Yr1" sheetId="3" r:id="rId3"/>
    <sheet name="A3. Estimated Cash Flow Yr 2" sheetId="5" r:id="rId4"/>
    <sheet name="A.3 Estimated Cash Flow Year 3" sheetId="6" r:id="rId5"/>
  </sheets>
  <definedNames>
    <definedName name="D1_">'A1. BudgetSumm'!$D$1</definedName>
    <definedName name="_xlnm.Print_Area" localSheetId="0">'A1. BudgetSumm'!$A$1:$N$55</definedName>
    <definedName name="_xlnm.Print_Area" localSheetId="1">'A2. Bgt_FuncExp'!$A$1:$T$116</definedName>
    <definedName name="_xlnm.Print_Area" localSheetId="2">'A3. Estimated Cash Flow Yr1'!$A$1:$S$44</definedName>
    <definedName name="_xlnm.Print_Titles" localSheetId="1">'A2. Bgt_FuncExp'!$1:$8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9" i="3" l="1"/>
  <c r="F19" i="3"/>
  <c r="E20" i="3"/>
  <c r="F20" i="3"/>
  <c r="E21" i="3"/>
  <c r="F21" i="3"/>
  <c r="I21" i="3"/>
  <c r="M21" i="3"/>
  <c r="E22" i="3"/>
  <c r="F22" i="3"/>
  <c r="M22" i="3"/>
  <c r="M20" i="3"/>
  <c r="I20" i="3"/>
  <c r="M19" i="3"/>
  <c r="P22" i="3"/>
  <c r="L22" i="3"/>
  <c r="H22" i="3"/>
  <c r="P21" i="3"/>
  <c r="L21" i="3"/>
  <c r="H21" i="3"/>
  <c r="P20" i="3"/>
  <c r="L20" i="3"/>
  <c r="H20" i="3"/>
  <c r="P19" i="3"/>
  <c r="L19" i="3"/>
  <c r="H19" i="3"/>
  <c r="I19" i="3"/>
  <c r="O22" i="3"/>
  <c r="K22" i="3"/>
  <c r="G22" i="3"/>
  <c r="O21" i="3"/>
  <c r="K21" i="3"/>
  <c r="G21" i="3"/>
  <c r="O20" i="3"/>
  <c r="K20" i="3"/>
  <c r="G20" i="3"/>
  <c r="O19" i="3"/>
  <c r="K19" i="3"/>
  <c r="G19" i="3"/>
  <c r="I22" i="3"/>
  <c r="N22" i="3"/>
  <c r="J22" i="3"/>
  <c r="N21" i="3"/>
  <c r="J21" i="3"/>
  <c r="N20" i="3"/>
  <c r="J20" i="3"/>
  <c r="N19" i="3"/>
  <c r="J19" i="3"/>
  <c r="G22" i="1"/>
  <c r="F22" i="1"/>
  <c r="J12" i="5"/>
  <c r="D12" i="5"/>
  <c r="M27" i="2"/>
  <c r="M32" i="2"/>
  <c r="J12" i="3"/>
  <c r="E16" i="6"/>
  <c r="N16" i="6"/>
  <c r="E14" i="6"/>
  <c r="E16" i="3"/>
  <c r="M18" i="2"/>
  <c r="F53" i="1"/>
  <c r="K109" i="2"/>
  <c r="M109" i="2"/>
  <c r="M108" i="2"/>
  <c r="I30" i="1"/>
  <c r="G21" i="2"/>
  <c r="G15" i="2"/>
  <c r="M53" i="2"/>
  <c r="I50" i="2"/>
  <c r="M44" i="2"/>
  <c r="M15" i="2"/>
  <c r="I103" i="2"/>
  <c r="E18" i="3"/>
  <c r="K103" i="2"/>
  <c r="M103" i="2"/>
  <c r="P23" i="6"/>
  <c r="O23" i="6"/>
  <c r="N23" i="6"/>
  <c r="M23" i="6"/>
  <c r="L23" i="6"/>
  <c r="K23" i="6"/>
  <c r="J23" i="6"/>
  <c r="I23" i="6"/>
  <c r="H23" i="6"/>
  <c r="G23" i="6"/>
  <c r="D23" i="6"/>
  <c r="F23" i="6"/>
  <c r="B23" i="6"/>
  <c r="P23" i="5"/>
  <c r="O23" i="5"/>
  <c r="N23" i="5"/>
  <c r="M23" i="5"/>
  <c r="L23" i="5"/>
  <c r="K23" i="5"/>
  <c r="J23" i="5"/>
  <c r="I23" i="5"/>
  <c r="H23" i="5"/>
  <c r="G23" i="5"/>
  <c r="D23" i="5"/>
  <c r="F23" i="5"/>
  <c r="B23" i="5"/>
  <c r="P23" i="3"/>
  <c r="K23" i="3"/>
  <c r="G23" i="3"/>
  <c r="G46" i="1"/>
  <c r="H46" i="1"/>
  <c r="E16" i="5"/>
  <c r="P16" i="5"/>
  <c r="B22" i="6"/>
  <c r="B21" i="6"/>
  <c r="B20" i="6"/>
  <c r="B19" i="6"/>
  <c r="B18" i="6"/>
  <c r="B22" i="5"/>
  <c r="B21" i="5"/>
  <c r="B20" i="5"/>
  <c r="B19" i="5"/>
  <c r="B18" i="5"/>
  <c r="P14" i="3"/>
  <c r="N14" i="3"/>
  <c r="L14" i="3"/>
  <c r="J14" i="3"/>
  <c r="H14" i="3"/>
  <c r="E14" i="3"/>
  <c r="I47" i="1"/>
  <c r="H47" i="1"/>
  <c r="G47" i="1"/>
  <c r="F47" i="1"/>
  <c r="F48" i="1"/>
  <c r="H48" i="1"/>
  <c r="I46" i="1"/>
  <c r="I43" i="1"/>
  <c r="H43" i="1"/>
  <c r="H49" i="1"/>
  <c r="G43" i="1"/>
  <c r="A44" i="6"/>
  <c r="P39" i="6"/>
  <c r="O39" i="6"/>
  <c r="N39" i="6"/>
  <c r="M39" i="6"/>
  <c r="L39" i="6"/>
  <c r="K39" i="6"/>
  <c r="J39" i="6"/>
  <c r="I39" i="6"/>
  <c r="H39" i="6"/>
  <c r="G39" i="6"/>
  <c r="F39" i="6"/>
  <c r="E39" i="6"/>
  <c r="D38" i="6"/>
  <c r="D37" i="6"/>
  <c r="D39" i="6"/>
  <c r="D36" i="6"/>
  <c r="D35" i="6"/>
  <c r="P32" i="6"/>
  <c r="O32" i="6"/>
  <c r="N32" i="6"/>
  <c r="M32" i="6"/>
  <c r="L32" i="6"/>
  <c r="K32" i="6"/>
  <c r="J32" i="6"/>
  <c r="I32" i="6"/>
  <c r="H32" i="6"/>
  <c r="G32" i="6"/>
  <c r="F32" i="6"/>
  <c r="E32" i="6"/>
  <c r="D32" i="6"/>
  <c r="D31" i="6"/>
  <c r="R30" i="6"/>
  <c r="D30" i="6"/>
  <c r="A27" i="6"/>
  <c r="D26" i="6"/>
  <c r="A26" i="6"/>
  <c r="D25" i="6"/>
  <c r="A25" i="6"/>
  <c r="D24" i="6"/>
  <c r="A24" i="6"/>
  <c r="A23" i="6"/>
  <c r="A22" i="6"/>
  <c r="A21" i="6"/>
  <c r="A20" i="6"/>
  <c r="A19" i="6"/>
  <c r="A18" i="6"/>
  <c r="D17" i="6"/>
  <c r="A17" i="6"/>
  <c r="A16" i="6"/>
  <c r="D15" i="6"/>
  <c r="A15" i="6"/>
  <c r="A14" i="6"/>
  <c r="A13" i="6"/>
  <c r="A12" i="6"/>
  <c r="A11" i="6"/>
  <c r="B1" i="6"/>
  <c r="A44" i="5"/>
  <c r="P39" i="5"/>
  <c r="O39" i="5"/>
  <c r="N39" i="5"/>
  <c r="M39" i="5"/>
  <c r="L39" i="5"/>
  <c r="K39" i="5"/>
  <c r="J39" i="5"/>
  <c r="I39" i="5"/>
  <c r="H39" i="5"/>
  <c r="G39" i="5"/>
  <c r="F39" i="5"/>
  <c r="E39" i="5"/>
  <c r="D38" i="5"/>
  <c r="D37" i="5"/>
  <c r="D36" i="5"/>
  <c r="D35" i="5"/>
  <c r="P32" i="5"/>
  <c r="O32" i="5"/>
  <c r="N32" i="5"/>
  <c r="M32" i="5"/>
  <c r="L32" i="5"/>
  <c r="K32" i="5"/>
  <c r="J32" i="5"/>
  <c r="I32" i="5"/>
  <c r="H32" i="5"/>
  <c r="G32" i="5"/>
  <c r="F32" i="5"/>
  <c r="E32" i="5"/>
  <c r="D32" i="5"/>
  <c r="D31" i="5"/>
  <c r="R30" i="5"/>
  <c r="R31" i="5"/>
  <c r="D30" i="5"/>
  <c r="A27" i="5"/>
  <c r="D26" i="5"/>
  <c r="A26" i="5"/>
  <c r="D25" i="5"/>
  <c r="A25" i="5"/>
  <c r="D24" i="5"/>
  <c r="A24" i="5"/>
  <c r="A23" i="5"/>
  <c r="A22" i="5"/>
  <c r="A21" i="5"/>
  <c r="A20" i="5"/>
  <c r="A19" i="5"/>
  <c r="A18" i="5"/>
  <c r="D17" i="5"/>
  <c r="A17" i="5"/>
  <c r="A16" i="5"/>
  <c r="D15" i="5"/>
  <c r="A15" i="5"/>
  <c r="A14" i="5"/>
  <c r="A13" i="5"/>
  <c r="A12" i="5"/>
  <c r="A11" i="5"/>
  <c r="B1" i="5"/>
  <c r="K112" i="2"/>
  <c r="K101" i="2"/>
  <c r="H29" i="1"/>
  <c r="L88" i="2"/>
  <c r="L79" i="2"/>
  <c r="L63" i="2"/>
  <c r="K63" i="2"/>
  <c r="L58" i="2"/>
  <c r="L53" i="2"/>
  <c r="L50" i="2"/>
  <c r="L44" i="2"/>
  <c r="L36" i="2"/>
  <c r="L32" i="2"/>
  <c r="L27" i="2"/>
  <c r="L24" i="2"/>
  <c r="K24" i="2"/>
  <c r="L21" i="2"/>
  <c r="L18" i="2"/>
  <c r="L15" i="2"/>
  <c r="K11" i="2"/>
  <c r="I112" i="2"/>
  <c r="I101" i="2"/>
  <c r="G29" i="1"/>
  <c r="J88" i="2"/>
  <c r="J79" i="2"/>
  <c r="J63" i="2"/>
  <c r="J58" i="2"/>
  <c r="J53" i="2"/>
  <c r="I53" i="2"/>
  <c r="J50" i="2"/>
  <c r="J44" i="2"/>
  <c r="J36" i="2"/>
  <c r="J32" i="2"/>
  <c r="I32" i="2"/>
  <c r="J27" i="2"/>
  <c r="J24" i="2"/>
  <c r="I24" i="2"/>
  <c r="J21" i="2"/>
  <c r="J18" i="2"/>
  <c r="I11" i="2"/>
  <c r="J15" i="2"/>
  <c r="G112" i="2"/>
  <c r="G108" i="2"/>
  <c r="F30" i="1"/>
  <c r="G101" i="2"/>
  <c r="F29" i="1"/>
  <c r="H88" i="2"/>
  <c r="H79" i="2"/>
  <c r="G79" i="2"/>
  <c r="F27" i="1"/>
  <c r="G68" i="2"/>
  <c r="H63" i="2"/>
  <c r="G63" i="2"/>
  <c r="H58" i="2"/>
  <c r="G58" i="2"/>
  <c r="H53" i="2"/>
  <c r="G53" i="2"/>
  <c r="H50" i="2"/>
  <c r="G50" i="2"/>
  <c r="H44" i="2"/>
  <c r="G44" i="2"/>
  <c r="H36" i="2"/>
  <c r="H32" i="2"/>
  <c r="H27" i="2"/>
  <c r="G27" i="2"/>
  <c r="H24" i="2"/>
  <c r="G24" i="2"/>
  <c r="H21" i="2"/>
  <c r="H18" i="2"/>
  <c r="G18" i="2"/>
  <c r="H15" i="2"/>
  <c r="F7" i="1"/>
  <c r="B1" i="3"/>
  <c r="D1" i="2"/>
  <c r="A44" i="3"/>
  <c r="P39" i="3"/>
  <c r="O39" i="3"/>
  <c r="N39" i="3"/>
  <c r="M39" i="3"/>
  <c r="L39" i="3"/>
  <c r="K39" i="3"/>
  <c r="J39" i="3"/>
  <c r="I39" i="3"/>
  <c r="H39" i="3"/>
  <c r="G39" i="3"/>
  <c r="F39" i="3"/>
  <c r="E39" i="3"/>
  <c r="D38" i="3"/>
  <c r="D37" i="3"/>
  <c r="D36" i="3"/>
  <c r="D35" i="3"/>
  <c r="P32" i="3"/>
  <c r="O32" i="3"/>
  <c r="N32" i="3"/>
  <c r="M32" i="3"/>
  <c r="L32" i="3"/>
  <c r="K32" i="3"/>
  <c r="J32" i="3"/>
  <c r="I32" i="3"/>
  <c r="H32" i="3"/>
  <c r="G32" i="3"/>
  <c r="F32" i="3"/>
  <c r="E32" i="3"/>
  <c r="D32" i="3"/>
  <c r="D31" i="3"/>
  <c r="R30" i="3"/>
  <c r="D30" i="3"/>
  <c r="A27" i="3"/>
  <c r="D26" i="3"/>
  <c r="A26" i="3"/>
  <c r="D25" i="3"/>
  <c r="A25" i="3"/>
  <c r="D24" i="3"/>
  <c r="A24" i="3"/>
  <c r="A23" i="3"/>
  <c r="A22" i="3"/>
  <c r="A21" i="3"/>
  <c r="A20" i="3"/>
  <c r="A19" i="3"/>
  <c r="A18" i="3"/>
  <c r="D17" i="3"/>
  <c r="A17" i="3"/>
  <c r="A16" i="3"/>
  <c r="D15" i="3"/>
  <c r="A15" i="3"/>
  <c r="A14" i="3"/>
  <c r="A13" i="3"/>
  <c r="D12" i="3"/>
  <c r="A12" i="3"/>
  <c r="A11" i="3"/>
  <c r="S116" i="2"/>
  <c r="P116" i="2"/>
  <c r="P114" i="2"/>
  <c r="P113" i="2"/>
  <c r="S112" i="2"/>
  <c r="P112" i="2"/>
  <c r="M112" i="2"/>
  <c r="P110" i="2"/>
  <c r="P109" i="2"/>
  <c r="S108" i="2"/>
  <c r="P108" i="2"/>
  <c r="P106" i="2"/>
  <c r="P105" i="2"/>
  <c r="P104" i="2"/>
  <c r="P103" i="2"/>
  <c r="P102" i="2"/>
  <c r="S101" i="2"/>
  <c r="P101" i="2"/>
  <c r="M101" i="2"/>
  <c r="I29" i="1"/>
  <c r="P99" i="2"/>
  <c r="P98" i="2"/>
  <c r="P97" i="2"/>
  <c r="P96" i="2"/>
  <c r="P95" i="2"/>
  <c r="P94" i="2"/>
  <c r="P93" i="2"/>
  <c r="P92" i="2"/>
  <c r="P91" i="2"/>
  <c r="P90" i="2"/>
  <c r="P89" i="2"/>
  <c r="S88" i="2"/>
  <c r="P88" i="2"/>
  <c r="N88" i="2"/>
  <c r="P86" i="2"/>
  <c r="P85" i="2"/>
  <c r="P84" i="2"/>
  <c r="P83" i="2"/>
  <c r="P82" i="2"/>
  <c r="P81" i="2"/>
  <c r="P80" i="2"/>
  <c r="S79" i="2"/>
  <c r="P79" i="2"/>
  <c r="N79" i="2"/>
  <c r="M79" i="2"/>
  <c r="I27" i="1"/>
  <c r="P77" i="2"/>
  <c r="P76" i="2"/>
  <c r="P75" i="2"/>
  <c r="P74" i="2"/>
  <c r="P73" i="2"/>
  <c r="P72" i="2"/>
  <c r="P71" i="2"/>
  <c r="P70" i="2"/>
  <c r="P69" i="2"/>
  <c r="P68" i="2"/>
  <c r="P67" i="2"/>
  <c r="P66" i="2"/>
  <c r="P65" i="2"/>
  <c r="P64" i="2"/>
  <c r="P63" i="2"/>
  <c r="N63" i="2"/>
  <c r="P62" i="2"/>
  <c r="P61" i="2"/>
  <c r="P60" i="2"/>
  <c r="P59" i="2"/>
  <c r="P58" i="2"/>
  <c r="N58" i="2"/>
  <c r="P57" i="2"/>
  <c r="P56" i="2"/>
  <c r="P55" i="2"/>
  <c r="P54" i="2"/>
  <c r="P53" i="2"/>
  <c r="N53" i="2"/>
  <c r="P52" i="2"/>
  <c r="P51" i="2"/>
  <c r="P50" i="2"/>
  <c r="N50" i="2"/>
  <c r="P49" i="2"/>
  <c r="P48" i="2"/>
  <c r="P47" i="2"/>
  <c r="P46" i="2"/>
  <c r="P45" i="2"/>
  <c r="P44" i="2"/>
  <c r="N44" i="2"/>
  <c r="S43" i="2"/>
  <c r="P43" i="2"/>
  <c r="P41" i="2"/>
  <c r="P40" i="2"/>
  <c r="P39" i="2"/>
  <c r="P38" i="2"/>
  <c r="P37" i="2"/>
  <c r="P36" i="2"/>
  <c r="N36" i="2"/>
  <c r="P35" i="2"/>
  <c r="P34" i="2"/>
  <c r="P33" i="2"/>
  <c r="P32" i="2"/>
  <c r="N32" i="2"/>
  <c r="P31" i="2"/>
  <c r="P30" i="2"/>
  <c r="P29" i="2"/>
  <c r="P28" i="2"/>
  <c r="P27" i="2"/>
  <c r="N27" i="2"/>
  <c r="P26" i="2"/>
  <c r="P25" i="2"/>
  <c r="P24" i="2"/>
  <c r="N24" i="2"/>
  <c r="M24" i="2"/>
  <c r="P23" i="2"/>
  <c r="P22" i="2"/>
  <c r="P21" i="2"/>
  <c r="N21" i="2"/>
  <c r="P20" i="2"/>
  <c r="P19" i="2"/>
  <c r="P18" i="2"/>
  <c r="N18" i="2"/>
  <c r="P17" i="2"/>
  <c r="P16" i="2"/>
  <c r="P15" i="2"/>
  <c r="N15" i="2"/>
  <c r="P13" i="2"/>
  <c r="P12" i="2"/>
  <c r="P11" i="2"/>
  <c r="M11" i="2"/>
  <c r="S10" i="2"/>
  <c r="P10" i="2"/>
  <c r="K54" i="1"/>
  <c r="K53" i="1"/>
  <c r="K52" i="1"/>
  <c r="K51" i="1"/>
  <c r="K49" i="1"/>
  <c r="K48" i="1"/>
  <c r="K47" i="1"/>
  <c r="K46" i="1"/>
  <c r="F46" i="1"/>
  <c r="K43" i="1"/>
  <c r="F43" i="1"/>
  <c r="K42" i="1"/>
  <c r="K41" i="1"/>
  <c r="K40" i="1"/>
  <c r="K39" i="1"/>
  <c r="K38" i="1"/>
  <c r="K37" i="1"/>
  <c r="K36" i="1"/>
  <c r="K35" i="1"/>
  <c r="K32" i="1"/>
  <c r="K31" i="1"/>
  <c r="K30" i="1"/>
  <c r="K29" i="1"/>
  <c r="K28" i="1"/>
  <c r="K27" i="1"/>
  <c r="K26" i="1"/>
  <c r="K25" i="1"/>
  <c r="K22" i="1"/>
  <c r="K21" i="1"/>
  <c r="K20" i="1"/>
  <c r="K19" i="1"/>
  <c r="K18" i="1"/>
  <c r="K17" i="1"/>
  <c r="K16" i="1"/>
  <c r="K15" i="1"/>
  <c r="K14" i="1"/>
  <c r="K13" i="1"/>
  <c r="K12" i="1"/>
  <c r="K11" i="1"/>
  <c r="K10" i="1"/>
  <c r="K9" i="1"/>
  <c r="M16" i="6"/>
  <c r="M16" i="3"/>
  <c r="I16" i="3"/>
  <c r="J16" i="6"/>
  <c r="F14" i="6"/>
  <c r="H14" i="6"/>
  <c r="J14" i="6"/>
  <c r="K14" i="6"/>
  <c r="N14" i="6"/>
  <c r="O14" i="6"/>
  <c r="H23" i="3"/>
  <c r="D23" i="3"/>
  <c r="L23" i="3"/>
  <c r="G16" i="6"/>
  <c r="O16" i="6"/>
  <c r="I23" i="3"/>
  <c r="M23" i="3"/>
  <c r="G16" i="3"/>
  <c r="H16" i="6"/>
  <c r="F23" i="3"/>
  <c r="J23" i="3"/>
  <c r="O23" i="3"/>
  <c r="A31" i="5"/>
  <c r="R32" i="5"/>
  <c r="A32" i="5"/>
  <c r="R31" i="6"/>
  <c r="A31" i="6"/>
  <c r="A30" i="6"/>
  <c r="N23" i="3"/>
  <c r="R35" i="5"/>
  <c r="A35" i="5"/>
  <c r="H16" i="5"/>
  <c r="I16" i="5"/>
  <c r="R32" i="6"/>
  <c r="A30" i="5"/>
  <c r="G16" i="5"/>
  <c r="L16" i="6"/>
  <c r="D39" i="3"/>
  <c r="F18" i="3"/>
  <c r="M18" i="3"/>
  <c r="G18" i="3"/>
  <c r="J18" i="3"/>
  <c r="P18" i="3"/>
  <c r="I18" i="3"/>
  <c r="L18" i="3"/>
  <c r="O18" i="3"/>
  <c r="N18" i="3"/>
  <c r="K18" i="3"/>
  <c r="H18" i="3"/>
  <c r="J43" i="2"/>
  <c r="G48" i="1"/>
  <c r="F49" i="1"/>
  <c r="G49" i="1"/>
  <c r="L43" i="2"/>
  <c r="N16" i="5"/>
  <c r="F16" i="5"/>
  <c r="O16" i="5"/>
  <c r="M16" i="5"/>
  <c r="L16" i="5"/>
  <c r="J16" i="5"/>
  <c r="K16" i="5"/>
  <c r="D16" i="5"/>
  <c r="N43" i="2"/>
  <c r="L10" i="2"/>
  <c r="K32" i="2"/>
  <c r="G43" i="2"/>
  <c r="F26" i="1"/>
  <c r="K27" i="2"/>
  <c r="M63" i="2"/>
  <c r="I18" i="2"/>
  <c r="G36" i="2"/>
  <c r="M68" i="2"/>
  <c r="E20" i="5"/>
  <c r="P20" i="5"/>
  <c r="G11" i="2"/>
  <c r="G32" i="2"/>
  <c r="G88" i="2"/>
  <c r="F28" i="1"/>
  <c r="M58" i="2"/>
  <c r="K58" i="2"/>
  <c r="I58" i="2"/>
  <c r="H43" i="2"/>
  <c r="I27" i="2"/>
  <c r="K68" i="2"/>
  <c r="I68" i="2"/>
  <c r="K44" i="2"/>
  <c r="K53" i="2"/>
  <c r="E20" i="6"/>
  <c r="G20" i="6"/>
  <c r="I15" i="2"/>
  <c r="I79" i="2"/>
  <c r="G27" i="1"/>
  <c r="I108" i="2"/>
  <c r="G30" i="1"/>
  <c r="E19" i="5"/>
  <c r="P19" i="5"/>
  <c r="K15" i="2"/>
  <c r="I44" i="2"/>
  <c r="I63" i="2"/>
  <c r="K18" i="2"/>
  <c r="K108" i="2"/>
  <c r="H30" i="1"/>
  <c r="K79" i="2"/>
  <c r="H27" i="1"/>
  <c r="R36" i="5"/>
  <c r="R31" i="3"/>
  <c r="A30" i="3"/>
  <c r="J10" i="2"/>
  <c r="J116" i="2"/>
  <c r="H11" i="3"/>
  <c r="E11" i="3"/>
  <c r="J11" i="3"/>
  <c r="N10" i="2"/>
  <c r="N116" i="2"/>
  <c r="D39" i="5"/>
  <c r="J11" i="6"/>
  <c r="H11" i="6"/>
  <c r="E11" i="6"/>
  <c r="L116" i="2"/>
  <c r="H22" i="1"/>
  <c r="E21" i="5"/>
  <c r="K21" i="5"/>
  <c r="I88" i="2"/>
  <c r="O16" i="3"/>
  <c r="H16" i="3"/>
  <c r="J16" i="3"/>
  <c r="P16" i="6"/>
  <c r="I16" i="6"/>
  <c r="F16" i="6"/>
  <c r="K16" i="6"/>
  <c r="P16" i="3"/>
  <c r="L16" i="3"/>
  <c r="K16" i="3"/>
  <c r="N16" i="3"/>
  <c r="F16" i="3"/>
  <c r="H10" i="2"/>
  <c r="I48" i="1"/>
  <c r="I49" i="1"/>
  <c r="P14" i="6"/>
  <c r="M14" i="6"/>
  <c r="I14" i="6"/>
  <c r="G14" i="6"/>
  <c r="L14" i="6"/>
  <c r="G14" i="3"/>
  <c r="K14" i="3"/>
  <c r="O14" i="3"/>
  <c r="M50" i="2"/>
  <c r="K50" i="2"/>
  <c r="I22" i="1"/>
  <c r="F14" i="3"/>
  <c r="I14" i="3"/>
  <c r="M14" i="3"/>
  <c r="E14" i="5"/>
  <c r="H11" i="5"/>
  <c r="R35" i="6"/>
  <c r="A32" i="6"/>
  <c r="D16" i="3"/>
  <c r="H116" i="2"/>
  <c r="I43" i="2"/>
  <c r="G26" i="1"/>
  <c r="F20" i="5"/>
  <c r="H20" i="5"/>
  <c r="L20" i="5"/>
  <c r="N20" i="5"/>
  <c r="M20" i="5"/>
  <c r="O20" i="5"/>
  <c r="G20" i="5"/>
  <c r="I20" i="5"/>
  <c r="G10" i="2"/>
  <c r="F25" i="1"/>
  <c r="F31" i="1"/>
  <c r="F32" i="1"/>
  <c r="J20" i="5"/>
  <c r="K20" i="5"/>
  <c r="M43" i="2"/>
  <c r="I26" i="1"/>
  <c r="E19" i="6"/>
  <c r="P19" i="6"/>
  <c r="F20" i="6"/>
  <c r="O20" i="6"/>
  <c r="P20" i="6"/>
  <c r="L20" i="6"/>
  <c r="H20" i="6"/>
  <c r="H19" i="5"/>
  <c r="F19" i="5"/>
  <c r="O19" i="5"/>
  <c r="J19" i="5"/>
  <c r="N19" i="5"/>
  <c r="M19" i="5"/>
  <c r="J20" i="6"/>
  <c r="K19" i="5"/>
  <c r="I19" i="5"/>
  <c r="K20" i="6"/>
  <c r="N20" i="6"/>
  <c r="K43" i="2"/>
  <c r="H26" i="1"/>
  <c r="L19" i="5"/>
  <c r="I20" i="6"/>
  <c r="M20" i="6"/>
  <c r="G19" i="5"/>
  <c r="O21" i="5"/>
  <c r="G21" i="5"/>
  <c r="M21" i="5"/>
  <c r="I21" i="5"/>
  <c r="L21" i="5"/>
  <c r="P21" i="5"/>
  <c r="F21" i="5"/>
  <c r="N21" i="5"/>
  <c r="K36" i="2"/>
  <c r="I36" i="2"/>
  <c r="A36" i="5"/>
  <c r="R37" i="5"/>
  <c r="D11" i="3"/>
  <c r="H21" i="5"/>
  <c r="J21" i="5"/>
  <c r="D14" i="3"/>
  <c r="I21" i="2"/>
  <c r="G28" i="1"/>
  <c r="D16" i="6"/>
  <c r="P14" i="5"/>
  <c r="J14" i="5"/>
  <c r="N14" i="5"/>
  <c r="I14" i="5"/>
  <c r="M14" i="5"/>
  <c r="H14" i="5"/>
  <c r="O14" i="5"/>
  <c r="L14" i="5"/>
  <c r="F14" i="5"/>
  <c r="G14" i="5"/>
  <c r="K14" i="5"/>
  <c r="E11" i="5"/>
  <c r="D14" i="6"/>
  <c r="J12" i="6"/>
  <c r="D12" i="6"/>
  <c r="K88" i="2"/>
  <c r="H28" i="1"/>
  <c r="J11" i="5"/>
  <c r="D11" i="6"/>
  <c r="R32" i="3"/>
  <c r="A31" i="3"/>
  <c r="A35" i="6"/>
  <c r="R36" i="6"/>
  <c r="G116" i="2"/>
  <c r="F51" i="1"/>
  <c r="F54" i="1"/>
  <c r="G53" i="1"/>
  <c r="D43" i="3"/>
  <c r="D14" i="5"/>
  <c r="D20" i="6"/>
  <c r="D20" i="5"/>
  <c r="I19" i="6"/>
  <c r="G19" i="6"/>
  <c r="O19" i="6"/>
  <c r="K19" i="6"/>
  <c r="M19" i="6"/>
  <c r="D20" i="3"/>
  <c r="L19" i="6"/>
  <c r="F19" i="6"/>
  <c r="D19" i="3"/>
  <c r="N19" i="6"/>
  <c r="H19" i="6"/>
  <c r="J19" i="6"/>
  <c r="D19" i="5"/>
  <c r="D21" i="5"/>
  <c r="D21" i="3"/>
  <c r="A32" i="3"/>
  <c r="R35" i="3"/>
  <c r="M88" i="2"/>
  <c r="E21" i="6"/>
  <c r="D11" i="5"/>
  <c r="I10" i="2"/>
  <c r="E27" i="3"/>
  <c r="E41" i="3"/>
  <c r="E44" i="3"/>
  <c r="F43" i="3"/>
  <c r="A37" i="5"/>
  <c r="R38" i="5"/>
  <c r="O27" i="3"/>
  <c r="O41" i="3"/>
  <c r="M27" i="3"/>
  <c r="M41" i="3"/>
  <c r="E22" i="6"/>
  <c r="E22" i="5"/>
  <c r="K21" i="2"/>
  <c r="K10" i="2"/>
  <c r="H25" i="1"/>
  <c r="H31" i="1"/>
  <c r="H32" i="1"/>
  <c r="H51" i="1"/>
  <c r="E18" i="5"/>
  <c r="A36" i="6"/>
  <c r="R37" i="6"/>
  <c r="D19" i="6"/>
  <c r="I27" i="3"/>
  <c r="I41" i="3"/>
  <c r="G27" i="3"/>
  <c r="G41" i="3"/>
  <c r="N27" i="3"/>
  <c r="N41" i="3"/>
  <c r="M36" i="2"/>
  <c r="E27" i="5"/>
  <c r="E41" i="5"/>
  <c r="K27" i="3"/>
  <c r="K41" i="3"/>
  <c r="D22" i="3"/>
  <c r="H27" i="3"/>
  <c r="H41" i="3"/>
  <c r="D18" i="3"/>
  <c r="R39" i="5"/>
  <c r="A38" i="5"/>
  <c r="A35" i="3"/>
  <c r="R36" i="3"/>
  <c r="L27" i="3"/>
  <c r="L41" i="3"/>
  <c r="G21" i="6"/>
  <c r="K21" i="6"/>
  <c r="H21" i="6"/>
  <c r="I21" i="6"/>
  <c r="J21" i="6"/>
  <c r="P21" i="6"/>
  <c r="F21" i="6"/>
  <c r="L21" i="6"/>
  <c r="O21" i="6"/>
  <c r="N21" i="6"/>
  <c r="M21" i="6"/>
  <c r="K116" i="2"/>
  <c r="K18" i="5"/>
  <c r="J18" i="5"/>
  <c r="L18" i="5"/>
  <c r="N18" i="5"/>
  <c r="O18" i="5"/>
  <c r="P18" i="5"/>
  <c r="I18" i="5"/>
  <c r="F18" i="5"/>
  <c r="M18" i="5"/>
  <c r="G18" i="5"/>
  <c r="H18" i="5"/>
  <c r="P22" i="5"/>
  <c r="H22" i="5"/>
  <c r="I22" i="5"/>
  <c r="J22" i="5"/>
  <c r="K22" i="5"/>
  <c r="O22" i="5"/>
  <c r="L22" i="5"/>
  <c r="F22" i="5"/>
  <c r="M22" i="5"/>
  <c r="N22" i="5"/>
  <c r="G22" i="5"/>
  <c r="F27" i="3"/>
  <c r="F41" i="3"/>
  <c r="F44" i="3"/>
  <c r="G43" i="3"/>
  <c r="J27" i="3"/>
  <c r="J41" i="3"/>
  <c r="M21" i="2"/>
  <c r="M10" i="2"/>
  <c r="I25" i="1"/>
  <c r="E18" i="6"/>
  <c r="H22" i="6"/>
  <c r="O22" i="6"/>
  <c r="K22" i="6"/>
  <c r="P22" i="6"/>
  <c r="I22" i="6"/>
  <c r="F22" i="6"/>
  <c r="L22" i="6"/>
  <c r="J22" i="6"/>
  <c r="N22" i="6"/>
  <c r="G22" i="6"/>
  <c r="M22" i="6"/>
  <c r="P27" i="3"/>
  <c r="P41" i="3"/>
  <c r="G25" i="1"/>
  <c r="G31" i="1"/>
  <c r="G32" i="1"/>
  <c r="G51" i="1"/>
  <c r="G54" i="1"/>
  <c r="H53" i="1"/>
  <c r="H54" i="1"/>
  <c r="I53" i="1"/>
  <c r="I116" i="2"/>
  <c r="I28" i="1"/>
  <c r="M116" i="2"/>
  <c r="R38" i="6"/>
  <c r="A37" i="6"/>
  <c r="P27" i="5"/>
  <c r="P41" i="5"/>
  <c r="G44" i="3"/>
  <c r="H43" i="3"/>
  <c r="H44" i="3"/>
  <c r="I43" i="3"/>
  <c r="I44" i="3"/>
  <c r="J43" i="3"/>
  <c r="J44" i="3"/>
  <c r="K43" i="3"/>
  <c r="K44" i="3"/>
  <c r="L43" i="3"/>
  <c r="L44" i="3"/>
  <c r="M43" i="3"/>
  <c r="M44" i="3"/>
  <c r="N43" i="3"/>
  <c r="N44" i="3"/>
  <c r="O43" i="3"/>
  <c r="O44" i="3"/>
  <c r="P43" i="3"/>
  <c r="P44" i="3"/>
  <c r="E43" i="5"/>
  <c r="G27" i="5"/>
  <c r="G41" i="5"/>
  <c r="J27" i="5"/>
  <c r="J41" i="5"/>
  <c r="D22" i="6"/>
  <c r="D22" i="5"/>
  <c r="D21" i="6"/>
  <c r="D27" i="3"/>
  <c r="D41" i="3"/>
  <c r="D44" i="3"/>
  <c r="M27" i="5"/>
  <c r="M41" i="5"/>
  <c r="O27" i="5"/>
  <c r="O41" i="5"/>
  <c r="K27" i="5"/>
  <c r="K41" i="5"/>
  <c r="L18" i="6"/>
  <c r="L27" i="6"/>
  <c r="L41" i="6"/>
  <c r="F18" i="6"/>
  <c r="F27" i="6"/>
  <c r="F41" i="6"/>
  <c r="K18" i="6"/>
  <c r="K27" i="6"/>
  <c r="K41" i="6"/>
  <c r="G18" i="6"/>
  <c r="G27" i="6"/>
  <c r="G41" i="6"/>
  <c r="I18" i="6"/>
  <c r="I27" i="6"/>
  <c r="I41" i="6"/>
  <c r="N18" i="6"/>
  <c r="N27" i="6"/>
  <c r="N41" i="6"/>
  <c r="M18" i="6"/>
  <c r="M27" i="6"/>
  <c r="M41" i="6"/>
  <c r="O18" i="6"/>
  <c r="O27" i="6"/>
  <c r="O41" i="6"/>
  <c r="P18" i="6"/>
  <c r="P27" i="6"/>
  <c r="P41" i="6"/>
  <c r="E27" i="6"/>
  <c r="E41" i="6"/>
  <c r="J18" i="6"/>
  <c r="J27" i="6"/>
  <c r="J41" i="6"/>
  <c r="H18" i="6"/>
  <c r="H27" i="6"/>
  <c r="H41" i="6"/>
  <c r="D18" i="5"/>
  <c r="F27" i="5"/>
  <c r="F41" i="5"/>
  <c r="N27" i="5"/>
  <c r="N41" i="5"/>
  <c r="A39" i="5"/>
  <c r="R41" i="5"/>
  <c r="I31" i="1"/>
  <c r="I32" i="1"/>
  <c r="I51" i="1"/>
  <c r="I54" i="1"/>
  <c r="H27" i="5"/>
  <c r="H41" i="5"/>
  <c r="I27" i="5"/>
  <c r="I41" i="5"/>
  <c r="L27" i="5"/>
  <c r="L41" i="5"/>
  <c r="R37" i="3"/>
  <c r="A36" i="3"/>
  <c r="A38" i="6"/>
  <c r="R39" i="6"/>
  <c r="D27" i="5"/>
  <c r="D41" i="5"/>
  <c r="R43" i="5"/>
  <c r="A43" i="5"/>
  <c r="A41" i="5"/>
  <c r="A37" i="3"/>
  <c r="R38" i="3"/>
  <c r="D18" i="6"/>
  <c r="D27" i="6"/>
  <c r="D41" i="6"/>
  <c r="D43" i="5"/>
  <c r="E44" i="5"/>
  <c r="F43" i="5"/>
  <c r="F44" i="5"/>
  <c r="G43" i="5"/>
  <c r="G44" i="5"/>
  <c r="H43" i="5"/>
  <c r="H44" i="5"/>
  <c r="I43" i="5"/>
  <c r="I44" i="5"/>
  <c r="J43" i="5"/>
  <c r="J44" i="5"/>
  <c r="K43" i="5"/>
  <c r="K44" i="5"/>
  <c r="L43" i="5"/>
  <c r="L44" i="5"/>
  <c r="M43" i="5"/>
  <c r="M44" i="5"/>
  <c r="N43" i="5"/>
  <c r="N44" i="5"/>
  <c r="O43" i="5"/>
  <c r="O44" i="5"/>
  <c r="P43" i="5"/>
  <c r="P44" i="5"/>
  <c r="E43" i="6"/>
  <c r="A39" i="6"/>
  <c r="R41" i="6"/>
  <c r="D44" i="5"/>
  <c r="D43" i="6"/>
  <c r="D44" i="6"/>
  <c r="E44" i="6"/>
  <c r="F43" i="6"/>
  <c r="F44" i="6"/>
  <c r="G43" i="6"/>
  <c r="G44" i="6"/>
  <c r="H43" i="6"/>
  <c r="H44" i="6"/>
  <c r="I43" i="6"/>
  <c r="I44" i="6"/>
  <c r="J43" i="6"/>
  <c r="J44" i="6"/>
  <c r="K43" i="6"/>
  <c r="K44" i="6"/>
  <c r="L43" i="6"/>
  <c r="L44" i="6"/>
  <c r="M43" i="6"/>
  <c r="M44" i="6"/>
  <c r="N43" i="6"/>
  <c r="N44" i="6"/>
  <c r="O43" i="6"/>
  <c r="O44" i="6"/>
  <c r="P43" i="6"/>
  <c r="P44" i="6"/>
  <c r="R39" i="3"/>
  <c r="A38" i="3"/>
  <c r="A41" i="6"/>
  <c r="R43" i="6"/>
  <c r="A43" i="6"/>
  <c r="A39" i="3"/>
  <c r="R41" i="3"/>
  <c r="A41" i="3"/>
  <c r="R43" i="3"/>
  <c r="A43" i="3"/>
</calcChain>
</file>

<file path=xl/comments1.xml><?xml version="1.0" encoding="utf-8"?>
<comments xmlns="http://schemas.openxmlformats.org/spreadsheetml/2006/main">
  <authors>
    <author>cwc</author>
  </authors>
  <commentList>
    <comment ref="A3" authorId="0">
      <text>
        <r>
          <rPr>
            <sz val="8"/>
            <color indexed="81"/>
            <rFont val="Tahoma"/>
            <family val="2"/>
          </rPr>
          <t>Of the Charter School only. This schedule will NOT include the expenditures of the any applicable component unit.</t>
        </r>
      </text>
    </comment>
    <comment ref="C8" author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sharedStrings.xml><?xml version="1.0" encoding="utf-8"?>
<sst xmlns="http://schemas.openxmlformats.org/spreadsheetml/2006/main" count="713" uniqueCount="324">
  <si>
    <t xml:space="preserve">NAME: </t>
  </si>
  <si>
    <t>Form A1</t>
  </si>
  <si>
    <t xml:space="preserve">Annual Budget </t>
  </si>
  <si>
    <t>Line</t>
  </si>
  <si>
    <t>Instructions/Notes</t>
  </si>
  <si>
    <t>OPERATING REVENUES</t>
  </si>
  <si>
    <t>Grants - State Per Pupil</t>
  </si>
  <si>
    <t>Grants - State Facilities</t>
  </si>
  <si>
    <t>Grants - State Other</t>
  </si>
  <si>
    <t>Other State funding (Testing,  Etc.)</t>
  </si>
  <si>
    <t>Grants - Federal</t>
  </si>
  <si>
    <t>Grants - Private</t>
  </si>
  <si>
    <t>Grants awarded by private (non-governmental) foundations, corporations, or individuals.</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</si>
  <si>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</si>
  <si>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</si>
  <si>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</si>
  <si>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</si>
  <si>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</si>
  <si>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Any other fees (other than for nutrition or transportation) that the school collects transportation, uniforms, etc.</t>
  </si>
  <si>
    <t>Contributions, in-kind</t>
  </si>
  <si>
    <t>Contributions, cash</t>
  </si>
  <si>
    <t xml:space="preserve"> </t>
  </si>
  <si>
    <t>Ongoing donations from individuals, businesses, or corporations.</t>
  </si>
  <si>
    <t>Transportation  Fees</t>
  </si>
  <si>
    <t>Fees collected from students or parents for for transportation services.</t>
  </si>
  <si>
    <t>SPED Reimbursements</t>
  </si>
  <si>
    <t>Reimbursements from the State of Hawaii for special education students, if applicable.</t>
  </si>
  <si>
    <t>Other:</t>
  </si>
  <si>
    <t>Please enter a brief description in the highlighted green cell, if applicable.</t>
  </si>
  <si>
    <t>TOTAL OPERATING REVENUES</t>
  </si>
  <si>
    <t>Calculates automatically.</t>
  </si>
  <si>
    <t>OPERATING EXPENSES</t>
  </si>
  <si>
    <t>Administration</t>
  </si>
  <si>
    <t>Charter School figures will be populated from the Sch_FuncExp sheet.</t>
  </si>
  <si>
    <t>Instructional Services</t>
  </si>
  <si>
    <t>Pupil Services</t>
  </si>
  <si>
    <t>Operation &amp; Maintenance of Plant</t>
  </si>
  <si>
    <t>Benefits and Other Fixed Charges</t>
  </si>
  <si>
    <t>Community Services</t>
  </si>
  <si>
    <t>TOTAL OPERATING EXPENSES</t>
  </si>
  <si>
    <t>TOTAL OPERATING GAIN/(LOSS)</t>
  </si>
  <si>
    <t>NONOPERATING REVENUE</t>
  </si>
  <si>
    <t>Grants awarded by private foundations or corporations.</t>
  </si>
  <si>
    <t>Monetary value of in-kind donations for services that would otherwise have been purchased.</t>
  </si>
  <si>
    <t>Contributions, from Component Unit</t>
  </si>
  <si>
    <t>Contributions made to the School by the Component Unit</t>
  </si>
  <si>
    <t>Contributions, Cash</t>
  </si>
  <si>
    <t>One-time donations from individuals or corporations.</t>
  </si>
  <si>
    <t>Rental Income</t>
  </si>
  <si>
    <t>Income generated from rental of space.</t>
  </si>
  <si>
    <t>Interest/Investment Income</t>
  </si>
  <si>
    <t>Income generated from interest/investments.</t>
  </si>
  <si>
    <t>TOTAL NONOPERATING REVENUE</t>
  </si>
  <si>
    <t>NONOPERATING EXPENSES</t>
  </si>
  <si>
    <t>Long-Term Interest</t>
  </si>
  <si>
    <t>TOTAL NONOPERATING EXPENSES</t>
  </si>
  <si>
    <t>TOTAL NONOPERATING GAIN/(LOSS)</t>
  </si>
  <si>
    <t>CHANGES IN NET ASSETS:</t>
  </si>
  <si>
    <t>NET ASSETS AT BEGINNING OF YEAR</t>
  </si>
  <si>
    <t>NET ASSETS AT END OF YEAR</t>
  </si>
  <si>
    <t xml:space="preserve">Calculates automatically. </t>
  </si>
  <si>
    <t>Form A2</t>
  </si>
  <si>
    <r>
      <t xml:space="preserve">Schedule of </t>
    </r>
    <r>
      <rPr>
        <b/>
        <u/>
        <sz val="10"/>
        <color rgb="FFFF0000"/>
        <rFont val="Arial"/>
        <family val="2"/>
      </rPr>
      <t>Budgeted</t>
    </r>
    <r>
      <rPr>
        <b/>
        <sz val="10"/>
        <rFont val="Arial"/>
        <family val="2"/>
      </rPr>
      <t xml:space="preserve"> Functional Expenses</t>
    </r>
  </si>
  <si>
    <t>Crosswalk to EOYR, if possible</t>
  </si>
  <si>
    <t>Functional Category</t>
  </si>
  <si>
    <t>FTE</t>
  </si>
  <si>
    <t>1000 series</t>
  </si>
  <si>
    <t>Calculates automatically - expenses for the Local School Board.</t>
  </si>
  <si>
    <t>1100</t>
  </si>
  <si>
    <t xml:space="preserve">    Contracted Services  </t>
  </si>
  <si>
    <t>LSB contracted professional services, including all related expenses covered by the contract</t>
  </si>
  <si>
    <t xml:space="preserve">    Travel and other expenses</t>
  </si>
  <si>
    <t>Travel and other expenses for Board members such as dues, subscriptions and memberships.</t>
  </si>
  <si>
    <t xml:space="preserve">     Supplies &amp; Materials</t>
  </si>
  <si>
    <t>Supplies and materials for the operation of the LSB</t>
  </si>
  <si>
    <t>Subtotal - School Leadership</t>
  </si>
  <si>
    <t>Calculates automatically - expenses for the School Leadership office.</t>
  </si>
  <si>
    <t>1210, 1220</t>
  </si>
  <si>
    <t xml:space="preserve">    Salaries - Professional</t>
  </si>
  <si>
    <t>Salaries for non-instructional school-wide administrative personnel such as executive director (Principals and Instructional Leaders should be noted in Instructional Services).</t>
  </si>
  <si>
    <t xml:space="preserve">    Contracted Services</t>
  </si>
  <si>
    <t>Contracted professional services, including all related expenses covered by the contract.</t>
  </si>
  <si>
    <t>Subtotal - Business and Finance</t>
  </si>
  <si>
    <t>Calculates automatically - expenses for the Business and Finance office.</t>
  </si>
  <si>
    <t>1410</t>
  </si>
  <si>
    <t>Salaries for non-instructional school-wide administrative personnel such as business manager, accountant, chief financial officer, etc.</t>
  </si>
  <si>
    <t>Subtotal - Human Resources</t>
  </si>
  <si>
    <t>Calculates automatically - expenses for the HR office.</t>
  </si>
  <si>
    <t>1420</t>
  </si>
  <si>
    <t>Salaries for non-instructional school-wide administrative personnel such as an HR director.</t>
  </si>
  <si>
    <t>Subtotal - Legal Services</t>
  </si>
  <si>
    <t>Calculates automatically - expenses for legal representation for the School.</t>
  </si>
  <si>
    <t>1430, 1435</t>
  </si>
  <si>
    <t>Salaries for non-instructional school-wide administrative personnel such as a school attorney.</t>
  </si>
  <si>
    <t>Subtotal - Info. Management &amp; Technology</t>
  </si>
  <si>
    <t>Calculates automatically - expenses that support the data processing needs of the school, including student databases.</t>
  </si>
  <si>
    <t>1450</t>
  </si>
  <si>
    <t>Salaries for non-instructional school-wide administrative personnel such as a network support technician.</t>
  </si>
  <si>
    <t xml:space="preserve">    Supplies and Materials</t>
  </si>
  <si>
    <t>Materials and items of an expendable nature that are consumed or loses their identity through incorporation into a different/more complex unit/substance. Unit price of less than $5000.</t>
  </si>
  <si>
    <t>1230</t>
  </si>
  <si>
    <t xml:space="preserve">    Depreciation for Information Technology</t>
  </si>
  <si>
    <t>Annual depreciation expense for capitalized Information Management and Technology.</t>
  </si>
  <si>
    <t>Subtotal - Development</t>
  </si>
  <si>
    <t>Calculates automatically - expenses related to development, fundraising, and recruitment.</t>
  </si>
  <si>
    <t>Salaries for non-instructional school-wide administrative personnel such as a Director of Development.</t>
  </si>
  <si>
    <t xml:space="preserve">    Fundraising</t>
  </si>
  <si>
    <t>Expenses related to fundraising.</t>
  </si>
  <si>
    <t>1230??</t>
  </si>
  <si>
    <t>Subtotal - Other Administration</t>
  </si>
  <si>
    <t xml:space="preserve">    Salaries - Clerical</t>
  </si>
  <si>
    <t>Salaries for administrative support personnel who prepare, transcribe, systematize or preserve communications, records and transactions.</t>
  </si>
  <si>
    <t xml:space="preserve">    Recruitment/Advertising</t>
  </si>
  <si>
    <t>Recruiting/advertising for students, staff, and board members.</t>
  </si>
  <si>
    <t>Travel and other expenses for staff and the school such as dues, subscriptions and memberships.</t>
  </si>
  <si>
    <t>Office Supplies and postage</t>
  </si>
  <si>
    <t xml:space="preserve">    Other: </t>
  </si>
  <si>
    <t>Dues, Licenses, Permits, Admin Meetings</t>
  </si>
  <si>
    <t>2000 series</t>
  </si>
  <si>
    <t>Subtotal - Instructional Leadership</t>
  </si>
  <si>
    <t>Calculates automatically - expenses for instructional leadership.</t>
  </si>
  <si>
    <t>2100s, 2200s, 2315</t>
  </si>
  <si>
    <t>Salaries for instructional personnel in leadership roles such as Principal/Asst. Principals (undistributed), Curriculum Directors (including SPED), Department Heads, Technology/Instructional Coordinators, Team Leaders, etc.</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</si>
  <si>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</si>
  <si>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</si>
  <si>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</si>
  <si>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</si>
  <si>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</si>
  <si>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</si>
  <si>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</si>
  <si>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</si>
  <si>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</si>
  <si>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</si>
  <si>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</si>
  <si>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</si>
  <si>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</si>
  <si>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Salaries for Medical/Therapeutic service professionals (OT, PT, Speech, Vision and other therapeutic services that are provided by licensed practitioners), librarians, media center directors, substitute teachers on payroll.</t>
  </si>
  <si>
    <t>2320, 2325, 2340</t>
  </si>
  <si>
    <t xml:space="preserve">    Salaries - Nonclerical Paraprofessionals</t>
  </si>
  <si>
    <t>Salaries for paraprofessionals hired to assist teachers/specialists with classroom instruction or to assist teachers in the preparation or reproduction of instructional materials or operation and maintenance of instructional equipment, or performance of o</t>
  </si>
  <si>
    <t>2330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</si>
  <si>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</si>
  <si>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</si>
  <si>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</si>
  <si>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</si>
  <si>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Salaries for full-time or prorated salary (if 50% or greater) of director/staff for professional development, including training for new teachers, new curriculum or instructional practices, master and mentor teachers, coaches; Also salaries of teacher/ins</t>
  </si>
  <si>
    <t>2351, 2353</t>
  </si>
  <si>
    <t>Contracted professional services, including all related expenses covered by the contract, for professional development (non-payroll substitute teachers should be included here).</t>
  </si>
  <si>
    <t>Subtotal - Guidance, Psychological &amp; Testing</t>
  </si>
  <si>
    <t>Calculates automatically - expenses for guidance, psychological, and testing.</t>
  </si>
  <si>
    <t>2700s, 2800s</t>
  </si>
  <si>
    <t>Salaries for Director of Guidance, school social workers, and counselors for guidance, school adjustment, higher education, career planning, and workplace learning placement; psychological evaluations  and other services provided by a licensed mental heal</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</si>
  <si>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</si>
  <si>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</si>
  <si>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</si>
  <si>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</si>
  <si>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</si>
  <si>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</si>
  <si>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</si>
  <si>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</si>
  <si>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</si>
  <si>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</si>
  <si>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</si>
  <si>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</si>
  <si>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</si>
  <si>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</si>
  <si>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</si>
  <si>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</si>
  <si>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</si>
  <si>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 Also, distance learning services.</t>
  </si>
  <si>
    <t>2440</t>
  </si>
  <si>
    <t xml:space="preserve">    Classroom Instructional Technology</t>
  </si>
  <si>
    <t>Computers, servers, networks, scanners, digital cameras, etc. used in the classroom or in computer laboratories.</t>
  </si>
  <si>
    <t>2451</t>
  </si>
  <si>
    <t xml:space="preserve">    Other Instructional Hardware</t>
  </si>
  <si>
    <t>Computers, servers, networks, scanners, digital cameras, etc. for school libraries and media centers.</t>
  </si>
  <si>
    <t>2453</t>
  </si>
  <si>
    <t xml:space="preserve">    Instructional Software</t>
  </si>
  <si>
    <t>Programs, licenses, CD-ROMs.</t>
  </si>
  <si>
    <t>2455</t>
  </si>
  <si>
    <t xml:space="preserve">    Depreciation for Instructional Equipment</t>
  </si>
  <si>
    <t>Annual depreciation expense for capitalized Instructional Materials, Equipment, &amp; Technology.</t>
  </si>
  <si>
    <t>NA</t>
  </si>
  <si>
    <t>3000 series</t>
  </si>
  <si>
    <t>Salaries - Pupil Services</t>
  </si>
  <si>
    <t>School nurses, registrars,  coaches, etc. on payroll.</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</si>
  <si>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</si>
  <si>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</si>
  <si>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</si>
  <si>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</si>
  <si>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</si>
  <si>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</si>
  <si>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Annual depreciation expense for capitalized transportation vehicles.</t>
  </si>
  <si>
    <t>Food Services</t>
  </si>
  <si>
    <t>Contracted professional services and related costs, including stipends incurred for the school's food services program.</t>
  </si>
  <si>
    <t>Athletic Services</t>
  </si>
  <si>
    <t>Specify other pupil services expenditures, if applicable.</t>
  </si>
  <si>
    <t>3520/3600</t>
  </si>
  <si>
    <t>4000 series</t>
  </si>
  <si>
    <t>Salaries - Operation &amp; Maintenance of Plant</t>
  </si>
  <si>
    <t>Plant managers, 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</si>
  <si>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</si>
  <si>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</si>
  <si>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</si>
  <si>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</si>
  <si>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</si>
  <si>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</si>
  <si>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</si>
  <si>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</si>
  <si>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</si>
  <si>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</si>
  <si>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</si>
  <si>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</si>
  <si>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</si>
  <si>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</si>
  <si>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</si>
  <si>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</si>
  <si>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</si>
  <si>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</si>
  <si>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Furniture &amp; Equipment</t>
  </si>
  <si>
    <t>School Equipment and Furniture</t>
  </si>
  <si>
    <t>Custodial supplies</t>
  </si>
  <si>
    <t>Custodial Supplies</t>
  </si>
  <si>
    <t>Specify other operations &amp; maintenance of plant expenses</t>
  </si>
  <si>
    <t>5000 series</t>
  </si>
  <si>
    <t>Employee Retirement</t>
  </si>
  <si>
    <t>Fringe Benefits</t>
  </si>
  <si>
    <t>5200, 5250</t>
  </si>
  <si>
    <t>Insurance (non-employee)</t>
  </si>
  <si>
    <t>Insurance premiums for property, fire, liability, fidelity bonds; judgments against the school resulting from self-insurance.</t>
  </si>
  <si>
    <t>Short-Term Interest</t>
  </si>
  <si>
    <t>Interest costs for short-term (less than one year) lines of credit, etc.; Charter School figures will be populated from the SOFE sheet.</t>
  </si>
  <si>
    <t>5400, 5450</t>
  </si>
  <si>
    <t>Specify other fixed charge expenditures, if applicable, which may include costs of public safety inspections.</t>
  </si>
  <si>
    <t>5500</t>
  </si>
  <si>
    <t>6000 series</t>
  </si>
  <si>
    <t>Dissemination Activities</t>
  </si>
  <si>
    <t>Activities designed to disseminate the school's best practices to external groups, including presentations at or hosting of conferences, etc.</t>
  </si>
  <si>
    <t>6200</t>
  </si>
  <si>
    <t>Civic Activities</t>
  </si>
  <si>
    <t>Non-Operating Expenses</t>
  </si>
  <si>
    <t>Annual debt service costs for long-term financing (greater than one year).</t>
  </si>
  <si>
    <t>TOTALS</t>
  </si>
  <si>
    <t>Form A3</t>
  </si>
  <si>
    <r>
      <t>Schedule of</t>
    </r>
    <r>
      <rPr>
        <b/>
        <sz val="11"/>
        <color rgb="FFFF0000"/>
        <rFont val="Arial"/>
        <family val="2"/>
      </rPr>
      <t xml:space="preserve"> Estimated</t>
    </r>
    <r>
      <rPr>
        <b/>
        <sz val="11"/>
        <rFont val="Arial"/>
        <family val="2"/>
      </rPr>
      <t xml:space="preserve"> Monthly Cash Flows</t>
    </r>
  </si>
  <si>
    <t>Year 1</t>
  </si>
  <si>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</si>
  <si>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</si>
  <si>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</si>
  <si>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</si>
  <si>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</si>
  <si>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</si>
  <si>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</si>
  <si>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</si>
  <si>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</si>
  <si>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</si>
  <si>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</si>
  <si>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</si>
  <si>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</si>
  <si>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</si>
  <si>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</si>
  <si>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</si>
  <si>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</si>
  <si>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Include cash receipts from state sources including per pupil amounts. Per pupil amounts are typically distributed in July, November and after January</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</si>
  <si>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</si>
  <si>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</si>
  <si>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 xml:space="preserve">   Local Cash Receipts</t>
  </si>
  <si>
    <t xml:space="preserve">       Cash Contributions</t>
  </si>
  <si>
    <t xml:space="preserve">Enter estimated cash contributions </t>
  </si>
  <si>
    <t xml:space="preserve">       Interest Received</t>
  </si>
  <si>
    <t>Enter estimated interest to be received on deposits</t>
  </si>
  <si>
    <t xml:space="preserve">       Other Local Cash Receipts</t>
  </si>
  <si>
    <t>Enter cash receipts from other local sources</t>
  </si>
  <si>
    <t xml:space="preserve">   Cash Paid to Employees and Vendors</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</si>
  <si>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</si>
  <si>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</si>
  <si>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NET CASH PROVIDED (USED) BY OPERATING ACTIVITIES</t>
  </si>
  <si>
    <t xml:space="preserve">       </t>
  </si>
  <si>
    <t>CASH FLOWS FROM INVESTING ACTIVITIES</t>
  </si>
  <si>
    <t xml:space="preserve">       Cash Used to Purchase Capitalized Assets</t>
  </si>
  <si>
    <t xml:space="preserve">Enter amounts used to purchase capitalized assets (furniture, fixtures, equipment, etc.). Enter as negative amounts. </t>
  </si>
  <si>
    <t xml:space="preserve">       Cash Receipts from Sale of Capitalized Assets</t>
  </si>
  <si>
    <t>Enter amounts received upon the sale of capitalized assets (furniture, fixtures, equipment, etc.). Enter as a positive amount.</t>
  </si>
  <si>
    <t>NET CASH PROVIDED (USED) BY INVESTING ACTIVITIES</t>
  </si>
  <si>
    <t>Calculates automatically</t>
  </si>
  <si>
    <t>CASH FLOWS FROM FINANCING ACTIVITIES</t>
  </si>
  <si>
    <t xml:space="preserve">       Proceeds from Debt Obligations</t>
  </si>
  <si>
    <t>Enter cash received from proceeds of debt issued.</t>
  </si>
  <si>
    <t xml:space="preserve">       Proceeds from Capital Leases</t>
  </si>
  <si>
    <t>Enter the purchase price for any capital lease contracts</t>
  </si>
  <si>
    <t xml:space="preserve">       Principal Payments on Debt Obligations</t>
  </si>
  <si>
    <t>Enter the principal portion of debt service payments (interest payments should be reported in the operating activities section).</t>
  </si>
  <si>
    <t xml:space="preserve">       Principal Payments on Capital Leases</t>
  </si>
  <si>
    <t>Enter the principal portion of any cash payments on capital leases.</t>
  </si>
  <si>
    <t>NET CASH PROVIDED (USED) BY FINANCING ACTIVITIES</t>
  </si>
  <si>
    <t>NET CASH INCREASE (DECREASE) FOR THE PERIOD</t>
  </si>
  <si>
    <t>CASH BALANCE, BEGINNING OF THE PERIOD</t>
  </si>
  <si>
    <t>Calculates automatically, except for July - enter july beginning cash balance</t>
  </si>
  <si>
    <t>CASH BALANCE, END OF PERIOD</t>
  </si>
  <si>
    <t>Subtotal - Local School Board (LSB)</t>
  </si>
  <si>
    <t>Information for this cell pulled from the Sch_FuncExp sheet.</t>
  </si>
  <si>
    <t>blue cells - information provided by applicant</t>
  </si>
  <si>
    <t xml:space="preserve">yellow cells - Formula cells, do not enter information. </t>
  </si>
  <si>
    <t>gray cells - leave cell blank, info not applicable</t>
  </si>
  <si>
    <t>For all personnel, please provide a full-time equivalency (FTE) total that corresponds to the salary expense reported.  If individual's work week is 40 hours, then 1.0 FTE.  If less than 40 hours per week need to calculate FTE [ no. of hours scheduled/40hours ]</t>
  </si>
  <si>
    <t xml:space="preserve">Not an expense for the schools </t>
  </si>
  <si>
    <t>Year 0 (Start up Year)</t>
  </si>
  <si>
    <t>Year 3</t>
  </si>
  <si>
    <t>Year 2</t>
  </si>
  <si>
    <t>Year 0 (Start Up)</t>
  </si>
  <si>
    <t>Estimated Beginning Net Assets, For Year 0 (Start up), should be zero</t>
  </si>
  <si>
    <t>Please enter a brief description of other changes in net assets (prior year adjustments, etc.) in the highlighted green cell, if applicable. For Year 0 (Start Up) should be zero.</t>
  </si>
  <si>
    <t>Per pupil funding received by the schools from the Commission or State of HI</t>
  </si>
  <si>
    <t>Facilites funding, if any, received by the school from the Commission or State of HI</t>
  </si>
  <si>
    <t>Grants awarded by the federal government (including those that pass through the Commission such as Title I, Title IIa, Impact Aid, Charter School Start-Up Assistance, etc.)</t>
  </si>
  <si>
    <t>North Shore Middle School</t>
  </si>
  <si>
    <t>Salaries</t>
  </si>
  <si>
    <t>Contracted Services</t>
  </si>
  <si>
    <t>Supplies &amp; Materials</t>
  </si>
  <si>
    <t>Utilities &amp; Maintenance</t>
  </si>
  <si>
    <t>Other Expenses</t>
  </si>
  <si>
    <t>Capital Purchases</t>
  </si>
  <si>
    <t>Alarm services</t>
  </si>
  <si>
    <t>For Fiscal Year July 1, 2015 through June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</si>
</sst>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0.0"/>
    <numFmt numFmtId="165" formatCode="00#"/>
  </numFmts>
  <fonts count="31" x14ac:knownFonts="1">
    <font>
      <sz val="10"/>
      <name val="Arial"/>
      <family val="2"/>
    </font>
    <font>
      <sz val="11"/>
      <color theme="1"/>
      <name val="Calibri"/>
      <family val="2"/>
      <scheme val="minor"/>
    </font>
    <font>
      <sz val="10"/>
      <name val="Arial"/>
      <family val="2"/>
    </font>
    <font>
      <b/>
      <sz val="14"/>
      <name val="Arial"/>
      <family val="2"/>
    </font>
    <font>
      <sz val="9"/>
      <name val="Arial"/>
      <family val="2"/>
    </font>
    <font>
      <sz val="8"/>
      <name val="Helv"/>
    </font>
    <font>
      <b/>
      <sz val="9"/>
      <name val="Arial"/>
      <family val="2"/>
    </font>
    <font>
      <sz val="10"/>
      <name val="Courier"/>
      <family val="3"/>
    </font>
    <font>
      <b/>
      <sz val="10"/>
      <name val="Arial"/>
      <family val="2"/>
    </font>
    <font>
      <sz val="9"/>
      <color indexed="10"/>
      <name val="Arial"/>
      <family val="2"/>
    </font>
    <font>
      <b/>
      <sz val="9"/>
      <color theme="4" tint="-0.499984740745262"/>
      <name val="Arial"/>
      <family val="2"/>
    </font>
    <font>
      <b/>
      <sz val="10"/>
      <color rgb="FFFF0000"/>
      <name val="Arial"/>
      <family val="2"/>
    </font>
    <font>
      <b/>
      <sz val="9"/>
      <color rgb="FFFF0000"/>
      <name val="Arial"/>
      <family val="2"/>
    </font>
    <font>
      <b/>
      <sz val="9"/>
      <color indexed="8"/>
      <name val="Arial"/>
      <family val="2"/>
    </font>
    <font>
      <b/>
      <sz val="9"/>
      <color indexed="10"/>
      <name val="Arial"/>
      <family val="2"/>
    </font>
    <font>
      <b/>
      <sz val="9"/>
      <name val="Helv"/>
      <family val="2"/>
    </font>
    <font>
      <sz val="8"/>
      <name val="Arial"/>
      <family val="2"/>
    </font>
    <font>
      <sz val="7"/>
      <name val="Arial"/>
      <family val="2"/>
    </font>
    <font>
      <b/>
      <u/>
      <sz val="10"/>
      <color rgb="FFFF0000"/>
      <name val="Arial"/>
      <family val="2"/>
    </font>
    <font>
      <b/>
      <sz val="7"/>
      <name val="Arial"/>
      <family val="2"/>
    </font>
    <font>
      <b/>
      <sz val="7"/>
      <color indexed="8"/>
      <name val="Arial"/>
      <family val="2"/>
    </font>
    <font>
      <b/>
      <sz val="12"/>
      <name val="Arial"/>
      <family val="2"/>
    </font>
    <font>
      <b/>
      <sz val="8"/>
      <name val="Arial"/>
      <family val="2"/>
    </font>
    <font>
      <b/>
      <i/>
      <sz val="9"/>
      <name val="Arial"/>
      <family val="2"/>
    </font>
    <font>
      <i/>
      <sz val="9"/>
      <name val="Arial"/>
      <family val="2"/>
    </font>
    <font>
      <sz val="8"/>
      <color indexed="81"/>
      <name val="Tahoma"/>
      <family val="2"/>
    </font>
    <font>
      <b/>
      <sz val="8"/>
      <color indexed="81"/>
      <name val="Tahoma"/>
      <family val="2"/>
    </font>
    <font>
      <b/>
      <sz val="11"/>
      <name val="Arial"/>
      <family val="2"/>
    </font>
    <font>
      <b/>
      <sz val="11"/>
      <color rgb="FFFF0000"/>
      <name val="Arial"/>
      <family val="2"/>
    </font>
    <font>
      <b/>
      <i/>
      <u/>
      <sz val="10"/>
      <name val="Arial"/>
      <family val="2"/>
    </font>
    <font>
      <sz val="12"/>
      <color theme="1"/>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rgb="FF8DB4E2"/>
        <bgColor indexed="64"/>
      </patternFill>
    </fill>
    <fill>
      <patternFill patternType="solid">
        <fgColor rgb="FFC0C0C0"/>
        <bgColor indexed="64"/>
      </patternFill>
    </fill>
  </fills>
  <borders count="19">
    <border>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auto="1"/>
      </bottom>
      <diagonal/>
    </border>
    <border>
      <left/>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23"/>
      </top>
      <bottom/>
      <diagonal/>
    </border>
    <border>
      <left/>
      <right/>
      <top/>
      <bottom style="thin">
        <color indexed="23"/>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s>
  <cellStyleXfs count="13">
    <xf numFmtId="0" fontId="0" fillId="0" borderId="0"/>
    <xf numFmtId="43" fontId="2" fillId="0" borderId="0" applyFont="0" applyFill="0" applyBorder="0" applyAlignment="0" applyProtection="0"/>
    <xf numFmtId="5" fontId="5" fillId="0" borderId="0"/>
    <xf numFmtId="0" fontId="7" fillId="0" borderId="0"/>
    <xf numFmtId="5" fontId="5"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30" fillId="0" borderId="0"/>
  </cellStyleXfs>
  <cellXfs count="259">
    <xf numFmtId="0" fontId="0" fillId="0" borderId="0" xfId="0"/>
    <xf numFmtId="0" fontId="3" fillId="0" borderId="0" xfId="0" applyFont="1" applyBorder="1" applyAlignment="1" applyProtection="1">
      <alignment horizontal="left"/>
    </xf>
    <xf numFmtId="0" fontId="4" fillId="0" borderId="0" xfId="0" applyFont="1" applyBorder="1" applyProtection="1"/>
    <xf numFmtId="5" fontId="6" fillId="0" borderId="0" xfId="2" applyFont="1" applyBorder="1" applyAlignment="1" applyProtection="1">
      <alignment horizontal="right"/>
    </xf>
    <xf numFmtId="0" fontId="6" fillId="2" borderId="1" xfId="2" applyNumberFormat="1" applyFont="1" applyFill="1" applyBorder="1" applyAlignment="1" applyProtection="1"/>
    <xf numFmtId="0" fontId="4" fillId="0" borderId="0" xfId="0" applyFont="1" applyAlignment="1" applyProtection="1">
      <alignment horizontal="right"/>
    </xf>
    <xf numFmtId="0" fontId="4" fillId="0" borderId="0" xfId="0" applyFont="1" applyBorder="1" applyAlignment="1" applyProtection="1">
      <alignment horizontal="right"/>
    </xf>
    <xf numFmtId="0" fontId="4" fillId="0" borderId="0" xfId="0" applyFont="1" applyProtection="1"/>
    <xf numFmtId="0" fontId="6" fillId="0" borderId="0" xfId="0" applyFont="1" applyBorder="1" applyAlignment="1" applyProtection="1">
      <alignment horizontal="center"/>
    </xf>
    <xf numFmtId="0" fontId="6" fillId="0" borderId="8" xfId="0" applyFont="1" applyBorder="1" applyAlignment="1" applyProtection="1">
      <alignment horizontal="right"/>
    </xf>
    <xf numFmtId="5" fontId="6" fillId="0" borderId="0" xfId="4" applyFont="1" applyBorder="1" applyAlignment="1" applyProtection="1">
      <alignment horizontal="right" wrapText="1"/>
    </xf>
    <xf numFmtId="0" fontId="6" fillId="0" borderId="0" xfId="0" applyFont="1" applyFill="1" applyBorder="1" applyAlignment="1" applyProtection="1">
      <alignment horizontal="left"/>
    </xf>
    <xf numFmtId="37" fontId="4" fillId="0" borderId="0" xfId="0" applyNumberFormat="1" applyFont="1" applyFill="1" applyBorder="1" applyAlignment="1" applyProtection="1">
      <alignment horizontal="right"/>
    </xf>
    <xf numFmtId="0" fontId="4" fillId="0" borderId="9" xfId="0" applyFont="1" applyBorder="1" applyProtection="1"/>
    <xf numFmtId="0" fontId="4" fillId="0" borderId="9" xfId="0" applyFont="1" applyBorder="1" applyAlignment="1" applyProtection="1"/>
    <xf numFmtId="43" fontId="4" fillId="2" borderId="10" xfId="1" applyFont="1" applyFill="1" applyBorder="1" applyAlignment="1" applyProtection="1">
      <alignment horizontal="right"/>
      <protection locked="0"/>
    </xf>
    <xf numFmtId="0" fontId="4" fillId="0" borderId="9" xfId="0" applyFont="1" applyBorder="1" applyAlignment="1" applyProtection="1">
      <alignment horizontal="right"/>
    </xf>
    <xf numFmtId="0" fontId="4" fillId="0" borderId="9" xfId="0" applyFont="1" applyFill="1" applyBorder="1" applyAlignment="1" applyProtection="1"/>
    <xf numFmtId="0" fontId="4" fillId="2" borderId="9" xfId="0" applyFont="1" applyFill="1" applyBorder="1" applyAlignment="1" applyProtection="1">
      <protection locked="0"/>
    </xf>
    <xf numFmtId="43" fontId="4" fillId="2" borderId="10" xfId="1" applyFont="1" applyFill="1" applyBorder="1" applyAlignment="1" applyProtection="1">
      <protection locked="0"/>
    </xf>
    <xf numFmtId="0" fontId="6" fillId="0" borderId="9" xfId="0" applyFont="1" applyFill="1" applyBorder="1" applyAlignment="1" applyProtection="1"/>
    <xf numFmtId="43" fontId="4" fillId="0" borderId="0" xfId="1" applyFont="1" applyBorder="1" applyAlignment="1" applyProtection="1">
      <alignment horizontal="right"/>
    </xf>
    <xf numFmtId="43" fontId="4" fillId="0" borderId="0" xfId="1" applyFont="1" applyBorder="1" applyProtection="1"/>
    <xf numFmtId="0" fontId="4" fillId="0" borderId="0" xfId="0" applyFont="1" applyAlignment="1" applyProtection="1"/>
    <xf numFmtId="0" fontId="6" fillId="0" borderId="0" xfId="0" applyFont="1" applyBorder="1" applyProtection="1"/>
    <xf numFmtId="43" fontId="4" fillId="0" borderId="0" xfId="1" applyFont="1" applyFill="1" applyBorder="1" applyAlignment="1" applyProtection="1">
      <alignment horizontal="right"/>
    </xf>
    <xf numFmtId="1" fontId="4" fillId="0" borderId="9" xfId="0" applyNumberFormat="1" applyFont="1" applyBorder="1" applyProtection="1"/>
    <xf numFmtId="0" fontId="4" fillId="0" borderId="9" xfId="0" applyFont="1" applyBorder="1" applyAlignment="1" applyProtection="1">
      <alignment horizontal="left"/>
    </xf>
    <xf numFmtId="43" fontId="4" fillId="3" borderId="10" xfId="1" applyFont="1" applyFill="1" applyBorder="1" applyAlignment="1" applyProtection="1">
      <alignment horizontal="right"/>
    </xf>
    <xf numFmtId="43" fontId="4" fillId="2" borderId="10" xfId="1" applyFont="1" applyFill="1" applyBorder="1" applyProtection="1">
      <protection locked="0"/>
    </xf>
    <xf numFmtId="0" fontId="6" fillId="0" borderId="9" xfId="0" applyFont="1" applyBorder="1" applyProtection="1"/>
    <xf numFmtId="0" fontId="4" fillId="0" borderId="0" xfId="0" applyFont="1" applyBorder="1" applyAlignment="1" applyProtection="1">
      <alignment horizontal="left"/>
    </xf>
    <xf numFmtId="0" fontId="4" fillId="0" borderId="0" xfId="0" applyFont="1" applyFill="1" applyBorder="1" applyProtection="1"/>
    <xf numFmtId="0" fontId="4" fillId="0" borderId="0" xfId="0" applyFont="1" applyFill="1" applyProtection="1"/>
    <xf numFmtId="0" fontId="6" fillId="0" borderId="0" xfId="0" applyFont="1" applyFill="1" applyBorder="1" applyProtection="1"/>
    <xf numFmtId="0" fontId="4" fillId="0" borderId="0" xfId="0" applyFont="1" applyFill="1" applyBorder="1" applyAlignment="1" applyProtection="1">
      <alignment horizontal="right"/>
    </xf>
    <xf numFmtId="0" fontId="4" fillId="0" borderId="9" xfId="0" applyFont="1" applyFill="1" applyBorder="1" applyProtection="1"/>
    <xf numFmtId="0" fontId="4" fillId="0" borderId="9" xfId="0" applyFont="1" applyFill="1" applyBorder="1" applyAlignment="1" applyProtection="1">
      <alignment horizontal="left"/>
    </xf>
    <xf numFmtId="0" fontId="6" fillId="0" borderId="9" xfId="0" applyFont="1" applyFill="1" applyBorder="1" applyProtection="1"/>
    <xf numFmtId="0" fontId="4" fillId="0" borderId="0" xfId="0" applyFont="1" applyFill="1" applyBorder="1" applyAlignment="1" applyProtection="1">
      <alignment horizontal="left"/>
    </xf>
    <xf numFmtId="1" fontId="4" fillId="0" borderId="0" xfId="0" applyNumberFormat="1" applyFont="1" applyFill="1" applyBorder="1" applyProtection="1"/>
    <xf numFmtId="1" fontId="4" fillId="0" borderId="0" xfId="0" applyNumberFormat="1" applyFont="1" applyFill="1" applyBorder="1" applyAlignment="1" applyProtection="1">
      <alignment horizontal="right"/>
    </xf>
    <xf numFmtId="0" fontId="4" fillId="5" borderId="1" xfId="0" applyFont="1" applyFill="1" applyBorder="1" applyAlignment="1" applyProtection="1">
      <protection locked="0"/>
    </xf>
    <xf numFmtId="0" fontId="3" fillId="0" borderId="0" xfId="0" applyNumberFormat="1" applyFont="1" applyBorder="1" applyAlignment="1" applyProtection="1">
      <alignment horizontal="right"/>
    </xf>
    <xf numFmtId="0" fontId="6" fillId="0" borderId="0" xfId="2" applyNumberFormat="1" applyFont="1" applyFill="1" applyBorder="1" applyAlignment="1" applyProtection="1"/>
    <xf numFmtId="164" fontId="2" fillId="0" borderId="0" xfId="0" applyNumberFormat="1" applyFont="1" applyBorder="1" applyAlignment="1" applyProtection="1">
      <alignment horizontal="center"/>
    </xf>
    <xf numFmtId="0" fontId="16" fillId="0" borderId="0" xfId="0" applyFont="1" applyBorder="1" applyProtection="1"/>
    <xf numFmtId="0" fontId="4" fillId="0" borderId="0" xfId="0" applyNumberFormat="1"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applyAlignment="1" applyProtection="1">
      <alignment horizontal="left" vertical="top"/>
    </xf>
    <xf numFmtId="49" fontId="17" fillId="0" borderId="0" xfId="0" applyNumberFormat="1" applyFont="1" applyBorder="1" applyAlignment="1" applyProtection="1">
      <alignment horizontal="left"/>
    </xf>
    <xf numFmtId="164" fontId="4" fillId="0" borderId="0" xfId="0" applyNumberFormat="1" applyFont="1" applyBorder="1" applyAlignment="1" applyProtection="1">
      <alignment horizontal="center"/>
    </xf>
    <xf numFmtId="0" fontId="6" fillId="0" borderId="0" xfId="0" applyFont="1" applyBorder="1" applyAlignment="1" applyProtection="1"/>
    <xf numFmtId="0" fontId="8" fillId="0" borderId="0" xfId="0" applyFont="1" applyAlignment="1" applyProtection="1">
      <alignment horizontal="center"/>
    </xf>
    <xf numFmtId="164" fontId="8" fillId="0" borderId="0" xfId="0" applyNumberFormat="1" applyFont="1" applyAlignment="1" applyProtection="1">
      <alignment horizontal="center"/>
    </xf>
    <xf numFmtId="0" fontId="4" fillId="0" borderId="0" xfId="0" applyNumberFormat="1" applyFont="1" applyFill="1" applyBorder="1" applyAlignment="1" applyProtection="1">
      <alignment horizontal="right"/>
    </xf>
    <xf numFmtId="0" fontId="16" fillId="0" borderId="0" xfId="0" applyFont="1" applyFill="1" applyBorder="1" applyProtection="1"/>
    <xf numFmtId="0" fontId="19" fillId="0" borderId="10" xfId="0" applyNumberFormat="1" applyFont="1" applyFill="1" applyBorder="1" applyAlignment="1" applyProtection="1">
      <alignment horizontal="center"/>
    </xf>
    <xf numFmtId="0" fontId="19" fillId="0" borderId="10" xfId="4" applyNumberFormat="1" applyFont="1" applyFill="1" applyBorder="1" applyAlignment="1" applyProtection="1">
      <alignment horizontal="center"/>
    </xf>
    <xf numFmtId="0" fontId="20" fillId="0" borderId="1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top"/>
    </xf>
    <xf numFmtId="49" fontId="17" fillId="0" borderId="0" xfId="0" applyNumberFormat="1" applyFont="1" applyFill="1" applyBorder="1" applyAlignment="1" applyProtection="1">
      <alignment horizontal="left"/>
    </xf>
    <xf numFmtId="0" fontId="6" fillId="0" borderId="0" xfId="0" applyFont="1" applyBorder="1" applyAlignment="1" applyProtection="1">
      <alignment horizontal="right"/>
    </xf>
    <xf numFmtId="5" fontId="6" fillId="0" borderId="0" xfId="4" applyFont="1" applyBorder="1" applyAlignment="1" applyProtection="1">
      <alignment horizontal="center"/>
    </xf>
    <xf numFmtId="5" fontId="4" fillId="0" borderId="0" xfId="4" applyFont="1" applyBorder="1" applyProtection="1"/>
    <xf numFmtId="49" fontId="19" fillId="0" borderId="0" xfId="0" applyNumberFormat="1" applyFont="1" applyBorder="1" applyAlignment="1" applyProtection="1">
      <alignment horizontal="left" wrapText="1"/>
    </xf>
    <xf numFmtId="0" fontId="6" fillId="0" borderId="8" xfId="0" applyFont="1" applyBorder="1" applyAlignment="1" applyProtection="1">
      <alignment horizontal="right" wrapText="1"/>
    </xf>
    <xf numFmtId="0" fontId="6" fillId="0" borderId="8" xfId="0" applyFont="1" applyBorder="1" applyProtection="1"/>
    <xf numFmtId="5" fontId="6" fillId="0" borderId="8" xfId="4" applyFont="1" applyBorder="1" applyAlignment="1" applyProtection="1">
      <alignment horizontal="center"/>
    </xf>
    <xf numFmtId="0" fontId="6" fillId="0" borderId="0" xfId="0" applyNumberFormat="1" applyFont="1" applyBorder="1" applyAlignment="1" applyProtection="1">
      <alignment horizontal="right"/>
    </xf>
    <xf numFmtId="164" fontId="16" fillId="0" borderId="0" xfId="0" applyNumberFormat="1" applyFont="1" applyBorder="1" applyAlignment="1" applyProtection="1">
      <alignment horizontal="center"/>
    </xf>
    <xf numFmtId="0" fontId="6" fillId="0" borderId="9" xfId="0" applyFont="1" applyBorder="1" applyAlignment="1" applyProtection="1">
      <alignment horizontal="right"/>
    </xf>
    <xf numFmtId="0" fontId="6" fillId="0" borderId="9" xfId="0" applyFont="1" applyBorder="1" applyAlignment="1" applyProtection="1">
      <alignment horizontal="left"/>
    </xf>
    <xf numFmtId="43" fontId="16" fillId="3" borderId="10" xfId="1" applyFont="1" applyFill="1" applyBorder="1" applyAlignment="1" applyProtection="1"/>
    <xf numFmtId="0" fontId="4" fillId="0" borderId="9" xfId="0" applyFont="1" applyBorder="1" applyAlignment="1" applyProtection="1">
      <alignment horizontal="center"/>
    </xf>
    <xf numFmtId="49" fontId="19" fillId="0" borderId="0" xfId="0" applyNumberFormat="1" applyFont="1" applyBorder="1" applyAlignment="1" applyProtection="1">
      <alignment horizontal="left"/>
    </xf>
    <xf numFmtId="0" fontId="23" fillId="0" borderId="9" xfId="0" applyFont="1" applyBorder="1" applyAlignment="1" applyProtection="1">
      <alignment horizontal="right"/>
    </xf>
    <xf numFmtId="0" fontId="23" fillId="0" borderId="9" xfId="0" applyFont="1" applyBorder="1" applyProtection="1"/>
    <xf numFmtId="164" fontId="16" fillId="4" borderId="10" xfId="0" applyNumberFormat="1" applyFont="1" applyFill="1" applyBorder="1" applyAlignment="1" applyProtection="1">
      <alignment horizontal="center"/>
    </xf>
    <xf numFmtId="0" fontId="4" fillId="0" borderId="9" xfId="0" applyNumberFormat="1" applyFont="1" applyBorder="1" applyAlignment="1" applyProtection="1">
      <alignment horizontal="right"/>
    </xf>
    <xf numFmtId="43" fontId="16" fillId="2" borderId="10" xfId="1" applyFont="1" applyFill="1" applyBorder="1" applyAlignment="1" applyProtection="1"/>
    <xf numFmtId="165" fontId="4" fillId="0" borderId="9" xfId="0" applyNumberFormat="1" applyFont="1" applyBorder="1" applyAlignment="1" applyProtection="1">
      <alignment horizontal="left"/>
    </xf>
    <xf numFmtId="165" fontId="4" fillId="0" borderId="9" xfId="0" applyNumberFormat="1" applyFont="1" applyBorder="1" applyAlignment="1" applyProtection="1">
      <alignment horizontal="center"/>
    </xf>
    <xf numFmtId="165" fontId="24" fillId="0" borderId="9" xfId="0" applyNumberFormat="1" applyFont="1" applyBorder="1" applyAlignment="1" applyProtection="1">
      <alignment horizontal="left"/>
    </xf>
    <xf numFmtId="0" fontId="24" fillId="0" borderId="9" xfId="0" applyFont="1" applyBorder="1" applyProtection="1"/>
    <xf numFmtId="0" fontId="4" fillId="0" borderId="13" xfId="0" applyNumberFormat="1" applyFont="1" applyBorder="1" applyAlignment="1" applyProtection="1">
      <alignment horizontal="right"/>
    </xf>
    <xf numFmtId="0" fontId="4" fillId="0" borderId="13" xfId="0" applyFont="1" applyBorder="1" applyAlignment="1" applyProtection="1">
      <alignment horizontal="left"/>
    </xf>
    <xf numFmtId="0" fontId="4" fillId="0" borderId="13" xfId="0" applyFont="1" applyFill="1" applyBorder="1" applyProtection="1"/>
    <xf numFmtId="43" fontId="16" fillId="2" borderId="3" xfId="1" applyFont="1" applyFill="1" applyBorder="1" applyAlignment="1" applyProtection="1"/>
    <xf numFmtId="0" fontId="4" fillId="0" borderId="13" xfId="0" applyFont="1" applyBorder="1" applyAlignment="1" applyProtection="1">
      <alignment horizontal="center"/>
    </xf>
    <xf numFmtId="43" fontId="16" fillId="0" borderId="0" xfId="1" applyFont="1" applyFill="1" applyBorder="1" applyAlignment="1" applyProtection="1"/>
    <xf numFmtId="0" fontId="6" fillId="0" borderId="14" xfId="0" applyNumberFormat="1" applyFont="1" applyBorder="1" applyAlignment="1" applyProtection="1">
      <alignment horizontal="right"/>
    </xf>
    <xf numFmtId="0" fontId="4" fillId="0" borderId="14" xfId="0" applyFont="1" applyBorder="1" applyAlignment="1" applyProtection="1">
      <alignment horizontal="left"/>
    </xf>
    <xf numFmtId="0" fontId="6" fillId="0" borderId="14" xfId="0" applyFont="1" applyBorder="1" applyAlignment="1" applyProtection="1">
      <alignment horizontal="left"/>
    </xf>
    <xf numFmtId="0" fontId="4" fillId="0" borderId="14" xfId="0" applyFont="1" applyBorder="1" applyAlignment="1" applyProtection="1">
      <alignment horizontal="center"/>
    </xf>
    <xf numFmtId="0" fontId="4" fillId="0" borderId="14" xfId="0" applyFont="1" applyBorder="1" applyProtection="1"/>
    <xf numFmtId="0" fontId="6" fillId="0" borderId="9" xfId="0" applyNumberFormat="1" applyFont="1" applyBorder="1" applyAlignment="1" applyProtection="1">
      <alignment horizontal="right"/>
    </xf>
    <xf numFmtId="49" fontId="17" fillId="0" borderId="0" xfId="0" applyNumberFormat="1" applyFont="1" applyFill="1" applyBorder="1" applyAlignment="1" applyProtection="1">
      <alignment horizontal="left" vertical="top"/>
    </xf>
    <xf numFmtId="0" fontId="4" fillId="0" borderId="9" xfId="0" applyFont="1" applyFill="1" applyBorder="1" applyAlignment="1" applyProtection="1">
      <protection locked="0"/>
    </xf>
    <xf numFmtId="0" fontId="4" fillId="0" borderId="9" xfId="0" applyFont="1" applyFill="1" applyBorder="1" applyAlignment="1" applyProtection="1">
      <alignment horizontal="center"/>
    </xf>
    <xf numFmtId="0" fontId="0" fillId="0" borderId="9" xfId="0" applyBorder="1" applyProtection="1"/>
    <xf numFmtId="0" fontId="0" fillId="0" borderId="0" xfId="0" applyProtection="1"/>
    <xf numFmtId="43" fontId="16" fillId="0" borderId="0" xfId="1" applyFont="1" applyProtection="1"/>
    <xf numFmtId="0" fontId="0" fillId="0" borderId="9" xfId="0" applyBorder="1" applyAlignment="1" applyProtection="1">
      <alignment horizontal="center"/>
    </xf>
    <xf numFmtId="0" fontId="15" fillId="0" borderId="9" xfId="0" applyFont="1" applyBorder="1" applyAlignment="1" applyProtection="1">
      <alignment horizontal="left"/>
    </xf>
    <xf numFmtId="43" fontId="16" fillId="3" borderId="10" xfId="1" applyFont="1" applyFill="1" applyBorder="1" applyAlignment="1" applyProtection="1">
      <alignment horizontal="right"/>
    </xf>
    <xf numFmtId="0" fontId="4" fillId="0" borderId="0" xfId="0" applyNumberFormat="1" applyFont="1" applyAlignment="1" applyProtection="1">
      <alignment horizontal="right"/>
    </xf>
    <xf numFmtId="37" fontId="17" fillId="0" borderId="0" xfId="0" applyNumberFormat="1" applyFont="1" applyFill="1" applyBorder="1" applyProtection="1"/>
    <xf numFmtId="37" fontId="16" fillId="0" borderId="0" xfId="0" applyNumberFormat="1" applyFont="1" applyFill="1" applyBorder="1" applyProtection="1"/>
    <xf numFmtId="0" fontId="4" fillId="0" borderId="0" xfId="0" applyFont="1" applyAlignment="1" applyProtection="1">
      <alignment horizontal="center"/>
    </xf>
    <xf numFmtId="0" fontId="16" fillId="0" borderId="0" xfId="0" applyFont="1" applyBorder="1" applyAlignment="1" applyProtection="1">
      <alignment horizontal="left"/>
    </xf>
    <xf numFmtId="0" fontId="17" fillId="0" borderId="0" xfId="0" applyFont="1" applyBorder="1" applyProtection="1"/>
    <xf numFmtId="0" fontId="16" fillId="0" borderId="0" xfId="0" applyFont="1" applyProtection="1"/>
    <xf numFmtId="0" fontId="17" fillId="0" borderId="0" xfId="0" applyFont="1" applyProtection="1"/>
    <xf numFmtId="164" fontId="4" fillId="0" borderId="0" xfId="0" applyNumberFormat="1" applyFont="1" applyAlignment="1" applyProtection="1">
      <alignment horizontal="center"/>
    </xf>
    <xf numFmtId="0" fontId="4" fillId="0" borderId="0" xfId="0" applyFont="1" applyAlignment="1" applyProtection="1">
      <alignment horizontal="left" vertical="top"/>
    </xf>
    <xf numFmtId="5" fontId="6" fillId="0" borderId="0" xfId="2" applyFont="1" applyBorder="1" applyAlignment="1" applyProtection="1">
      <alignment horizontal="center"/>
    </xf>
    <xf numFmtId="0" fontId="2" fillId="0" borderId="0" xfId="5"/>
    <xf numFmtId="49" fontId="6" fillId="0" borderId="0" xfId="2" applyNumberFormat="1" applyFont="1" applyFill="1" applyBorder="1" applyAlignment="1" applyProtection="1"/>
    <xf numFmtId="0" fontId="8" fillId="6" borderId="0" xfId="2" applyNumberFormat="1" applyFont="1" applyFill="1" applyBorder="1" applyAlignment="1" applyProtection="1">
      <alignment horizontal="center"/>
    </xf>
    <xf numFmtId="0" fontId="2" fillId="0" borderId="0" xfId="5" applyAlignment="1">
      <alignment horizontal="center"/>
    </xf>
    <xf numFmtId="0" fontId="4" fillId="0" borderId="0" xfId="5" applyNumberFormat="1" applyFont="1" applyBorder="1" applyAlignment="1" applyProtection="1">
      <alignment horizontal="center"/>
    </xf>
    <xf numFmtId="0" fontId="16" fillId="0" borderId="0" xfId="5" applyFont="1" applyBorder="1" applyProtection="1"/>
    <xf numFmtId="0" fontId="4" fillId="0" borderId="0" xfId="5" applyFont="1" applyBorder="1" applyProtection="1"/>
    <xf numFmtId="0" fontId="4" fillId="0" borderId="0" xfId="5" applyNumberFormat="1" applyFont="1" applyFill="1" applyBorder="1" applyAlignment="1" applyProtection="1">
      <alignment horizontal="center"/>
    </xf>
    <xf numFmtId="0" fontId="16" fillId="0" borderId="0" xfId="5" applyFont="1" applyFill="1" applyBorder="1" applyProtection="1"/>
    <xf numFmtId="0" fontId="4" fillId="0" borderId="0" xfId="5" applyFont="1" applyFill="1" applyBorder="1" applyProtection="1"/>
    <xf numFmtId="0" fontId="4" fillId="0" borderId="0" xfId="5" applyFont="1" applyAlignment="1" applyProtection="1">
      <alignment horizontal="center"/>
    </xf>
    <xf numFmtId="0" fontId="4" fillId="0" borderId="0" xfId="5" applyFont="1" applyProtection="1"/>
    <xf numFmtId="0" fontId="6" fillId="0" borderId="11" xfId="5" applyFont="1" applyBorder="1" applyAlignment="1" applyProtection="1">
      <alignment horizontal="center"/>
    </xf>
    <xf numFmtId="0" fontId="6" fillId="0" borderId="10" xfId="5" applyFont="1" applyBorder="1" applyAlignment="1" applyProtection="1">
      <alignment horizontal="center"/>
    </xf>
    <xf numFmtId="0" fontId="8" fillId="0" borderId="0" xfId="5" applyFont="1" applyAlignment="1">
      <alignment horizontal="center"/>
    </xf>
    <xf numFmtId="0" fontId="8" fillId="0" borderId="8" xfId="5" applyFont="1" applyBorder="1" applyAlignment="1">
      <alignment horizontal="center"/>
    </xf>
    <xf numFmtId="0" fontId="8" fillId="0" borderId="8" xfId="5" applyFont="1" applyBorder="1"/>
    <xf numFmtId="0" fontId="8" fillId="0" borderId="10" xfId="5" applyFont="1" applyBorder="1" applyAlignment="1">
      <alignment horizontal="center"/>
    </xf>
    <xf numFmtId="0" fontId="2" fillId="7" borderId="0" xfId="5" applyFill="1" applyAlignment="1">
      <alignment horizontal="center"/>
    </xf>
    <xf numFmtId="0" fontId="29" fillId="7" borderId="0" xfId="5" applyFont="1" applyFill="1"/>
    <xf numFmtId="0" fontId="2" fillId="7" borderId="0" xfId="5" applyFill="1"/>
    <xf numFmtId="0" fontId="4" fillId="7" borderId="0" xfId="5" applyFont="1" applyFill="1" applyBorder="1"/>
    <xf numFmtId="0" fontId="8" fillId="0" borderId="0" xfId="5" applyFont="1" applyBorder="1"/>
    <xf numFmtId="0" fontId="4" fillId="0" borderId="0" xfId="5" applyFont="1" applyFill="1" applyBorder="1"/>
    <xf numFmtId="0" fontId="2" fillId="0" borderId="0" xfId="5" applyFont="1"/>
    <xf numFmtId="43" fontId="4" fillId="8" borderId="10" xfId="1" applyFont="1" applyFill="1" applyBorder="1"/>
    <xf numFmtId="43" fontId="4" fillId="6" borderId="10" xfId="1" applyFont="1" applyFill="1" applyBorder="1"/>
    <xf numFmtId="0" fontId="8" fillId="7" borderId="0" xfId="5" applyFont="1" applyFill="1"/>
    <xf numFmtId="43" fontId="4" fillId="7" borderId="10" xfId="1" applyFont="1" applyFill="1" applyBorder="1"/>
    <xf numFmtId="0" fontId="8" fillId="6" borderId="1" xfId="5" applyFont="1" applyFill="1" applyBorder="1"/>
    <xf numFmtId="0" fontId="2" fillId="0" borderId="0" xfId="5" applyFont="1" applyAlignment="1">
      <alignment horizontal="center"/>
    </xf>
    <xf numFmtId="0" fontId="8" fillId="6" borderId="15" xfId="5" applyFont="1" applyFill="1" applyBorder="1"/>
    <xf numFmtId="43" fontId="6" fillId="3" borderId="10" xfId="1" applyFont="1" applyFill="1" applyBorder="1" applyAlignment="1" applyProtection="1"/>
    <xf numFmtId="0" fontId="4" fillId="0" borderId="0" xfId="5" applyFont="1"/>
    <xf numFmtId="0" fontId="29" fillId="0" borderId="0" xfId="5" applyFont="1"/>
    <xf numFmtId="43" fontId="6" fillId="8" borderId="10" xfId="1" applyFont="1" applyFill="1" applyBorder="1" applyAlignment="1" applyProtection="1"/>
    <xf numFmtId="0" fontId="10" fillId="3" borderId="0" xfId="0" applyFont="1" applyFill="1" applyAlignment="1" applyProtection="1">
      <alignment horizontal="left" wrapText="1"/>
    </xf>
    <xf numFmtId="49" fontId="4" fillId="2" borderId="1" xfId="2" applyNumberFormat="1" applyFont="1" applyFill="1" applyBorder="1" applyAlignment="1" applyProtection="1"/>
    <xf numFmtId="49" fontId="6" fillId="8" borderId="1" xfId="2" applyNumberFormat="1" applyFont="1" applyFill="1" applyBorder="1" applyAlignment="1" applyProtection="1"/>
    <xf numFmtId="43" fontId="4" fillId="8" borderId="1" xfId="1" applyFont="1" applyFill="1" applyBorder="1"/>
    <xf numFmtId="49" fontId="4" fillId="3" borderId="10" xfId="1" applyNumberFormat="1" applyFont="1" applyFill="1" applyBorder="1" applyAlignment="1" applyProtection="1">
      <alignment horizontal="right"/>
    </xf>
    <xf numFmtId="0" fontId="10" fillId="0" borderId="0" xfId="0" applyFont="1" applyFill="1" applyAlignment="1" applyProtection="1">
      <alignment horizontal="left" wrapText="1"/>
    </xf>
    <xf numFmtId="14" fontId="12" fillId="0" borderId="0" xfId="0" applyNumberFormat="1" applyFont="1" applyFill="1" applyAlignment="1" applyProtection="1">
      <alignment horizontal="left" wrapText="1"/>
    </xf>
    <xf numFmtId="14" fontId="14" fillId="0" borderId="0" xfId="0" applyNumberFormat="1" applyFont="1" applyFill="1" applyAlignment="1" applyProtection="1">
      <alignment horizontal="left" wrapText="1"/>
    </xf>
    <xf numFmtId="0" fontId="6" fillId="9" borderId="1" xfId="2" applyNumberFormat="1" applyFont="1" applyFill="1" applyBorder="1" applyAlignment="1" applyProtection="1"/>
    <xf numFmtId="0" fontId="10" fillId="9" borderId="0" xfId="0" applyFont="1" applyFill="1" applyAlignment="1" applyProtection="1">
      <alignment horizontal="left" wrapText="1"/>
    </xf>
    <xf numFmtId="0" fontId="10" fillId="10" borderId="0" xfId="0" applyFont="1" applyFill="1" applyAlignment="1" applyProtection="1">
      <alignment horizontal="left" wrapText="1"/>
    </xf>
    <xf numFmtId="1" fontId="6" fillId="0" borderId="1" xfId="0" applyNumberFormat="1" applyFont="1" applyBorder="1" applyAlignment="1" applyProtection="1">
      <alignment horizontal="left" wrapText="1"/>
    </xf>
    <xf numFmtId="1" fontId="6" fillId="0" borderId="0" xfId="0" applyNumberFormat="1" applyFont="1" applyBorder="1" applyAlignment="1" applyProtection="1">
      <alignment horizontal="left" wrapText="1"/>
    </xf>
    <xf numFmtId="0" fontId="4" fillId="0" borderId="9" xfId="0" applyFont="1" applyFill="1" applyBorder="1" applyAlignment="1" applyProtection="1">
      <alignment wrapText="1"/>
    </xf>
    <xf numFmtId="0" fontId="4" fillId="0" borderId="9" xfId="0" applyFont="1" applyBorder="1" applyAlignment="1" applyProtection="1">
      <alignment wrapText="1"/>
    </xf>
    <xf numFmtId="5" fontId="4" fillId="0" borderId="9" xfId="4" applyFont="1" applyBorder="1" applyAlignment="1" applyProtection="1">
      <alignment wrapText="1"/>
    </xf>
    <xf numFmtId="0" fontId="4" fillId="0" borderId="0" xfId="0" applyFont="1" applyAlignment="1" applyProtection="1">
      <alignment wrapText="1"/>
    </xf>
    <xf numFmtId="0" fontId="4" fillId="0" borderId="0" xfId="0" applyFont="1" applyFill="1" applyAlignment="1" applyProtection="1">
      <alignment wrapText="1"/>
    </xf>
    <xf numFmtId="5" fontId="4" fillId="0" borderId="0" xfId="4" applyFont="1" applyBorder="1" applyAlignment="1" applyProtection="1">
      <alignment wrapText="1"/>
    </xf>
    <xf numFmtId="14" fontId="10" fillId="0" borderId="0" xfId="0" applyNumberFormat="1" applyFont="1" applyFill="1" applyAlignment="1" applyProtection="1">
      <alignment horizontal="left" wrapText="1"/>
    </xf>
    <xf numFmtId="0" fontId="20" fillId="0" borderId="10" xfId="0" applyNumberFormat="1" applyFont="1" applyFill="1" applyBorder="1" applyAlignment="1" applyProtection="1">
      <alignment horizontal="center" wrapText="1"/>
    </xf>
    <xf numFmtId="1" fontId="21" fillId="0" borderId="8" xfId="0" applyNumberFormat="1" applyFont="1" applyBorder="1" applyAlignment="1" applyProtection="1">
      <alignment horizontal="left" vertical="center" wrapText="1"/>
    </xf>
    <xf numFmtId="0" fontId="16"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9" xfId="0" applyFont="1" applyBorder="1" applyAlignment="1" applyProtection="1">
      <alignment vertical="top" wrapText="1"/>
    </xf>
    <xf numFmtId="37" fontId="4" fillId="0" borderId="9" xfId="0" applyNumberFormat="1"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9" xfId="0" applyFont="1" applyBorder="1" applyAlignment="1" applyProtection="1">
      <alignment horizontal="left" wrapText="1"/>
    </xf>
    <xf numFmtId="0" fontId="4" fillId="0" borderId="0" xfId="0" applyFont="1" applyFill="1" applyBorder="1" applyAlignment="1" applyProtection="1">
      <alignment horizontal="left" vertical="top" wrapText="1"/>
    </xf>
    <xf numFmtId="0" fontId="6" fillId="0" borderId="14" xfId="0" applyFont="1" applyBorder="1" applyAlignment="1" applyProtection="1">
      <alignment horizontal="left" vertical="top" wrapText="1"/>
    </xf>
    <xf numFmtId="0" fontId="4" fillId="0" borderId="9" xfId="0" applyFont="1" applyFill="1" applyBorder="1" applyAlignment="1" applyProtection="1">
      <alignment vertical="top" wrapText="1"/>
    </xf>
    <xf numFmtId="5" fontId="4" fillId="0" borderId="9" xfId="4" applyFont="1" applyBorder="1" applyAlignment="1" applyProtection="1">
      <alignment vertical="top" wrapText="1"/>
    </xf>
    <xf numFmtId="5" fontId="4" fillId="0" borderId="9" xfId="4" applyFont="1" applyFill="1" applyBorder="1" applyAlignment="1" applyProtection="1">
      <alignment vertical="top" wrapText="1"/>
    </xf>
    <xf numFmtId="37" fontId="17" fillId="0" borderId="0" xfId="0" applyNumberFormat="1" applyFont="1" applyFill="1" applyBorder="1" applyAlignment="1" applyProtection="1">
      <alignment wrapText="1"/>
    </xf>
    <xf numFmtId="0" fontId="17" fillId="0" borderId="0" xfId="0" applyFont="1" applyBorder="1" applyAlignment="1" applyProtection="1">
      <alignment wrapText="1"/>
    </xf>
    <xf numFmtId="0" fontId="17" fillId="0" borderId="0" xfId="0" applyFont="1" applyAlignment="1" applyProtection="1">
      <alignment wrapText="1"/>
    </xf>
    <xf numFmtId="0" fontId="2" fillId="0" borderId="0" xfId="5" applyFont="1" applyAlignment="1">
      <alignment wrapText="1"/>
    </xf>
    <xf numFmtId="0" fontId="2" fillId="0" borderId="0" xfId="5" applyAlignment="1">
      <alignment wrapText="1"/>
    </xf>
    <xf numFmtId="1" fontId="21" fillId="0" borderId="8" xfId="5" applyNumberFormat="1" applyFont="1" applyBorder="1" applyAlignment="1" applyProtection="1">
      <alignment horizontal="left" vertical="center" wrapText="1"/>
    </xf>
    <xf numFmtId="0" fontId="10" fillId="0" borderId="0" xfId="0" applyFont="1" applyFill="1" applyAlignment="1" applyProtection="1">
      <alignment horizontal="left" wrapText="1"/>
    </xf>
    <xf numFmtId="43" fontId="16" fillId="3" borderId="12" xfId="1" applyFont="1" applyFill="1" applyBorder="1" applyAlignment="1" applyProtection="1"/>
    <xf numFmtId="43" fontId="16" fillId="2" borderId="12" xfId="1" applyFont="1" applyFill="1" applyBorder="1" applyAlignment="1" applyProtection="1"/>
    <xf numFmtId="43" fontId="16" fillId="2" borderId="4" xfId="1" applyFont="1" applyFill="1" applyBorder="1" applyAlignment="1" applyProtection="1"/>
    <xf numFmtId="164" fontId="16" fillId="4" borderId="12" xfId="0" applyNumberFormat="1" applyFont="1" applyFill="1" applyBorder="1" applyAlignment="1" applyProtection="1">
      <alignment horizontal="center"/>
    </xf>
    <xf numFmtId="43" fontId="16" fillId="3" borderId="12" xfId="1" applyFont="1" applyFill="1" applyBorder="1" applyAlignment="1" applyProtection="1">
      <alignment horizontal="right"/>
    </xf>
    <xf numFmtId="0" fontId="4" fillId="0" borderId="16" xfId="0" applyFont="1" applyBorder="1" applyProtection="1"/>
    <xf numFmtId="0" fontId="19" fillId="0" borderId="3" xfId="0" applyNumberFormat="1" applyFont="1" applyFill="1" applyBorder="1" applyAlignment="1" applyProtection="1">
      <alignment horizontal="center"/>
    </xf>
    <xf numFmtId="5" fontId="22" fillId="0" borderId="17" xfId="4" applyFont="1" applyFill="1" applyBorder="1" applyAlignment="1" applyProtection="1">
      <alignment horizontal="center" wrapText="1"/>
    </xf>
    <xf numFmtId="164" fontId="22" fillId="0" borderId="18" xfId="0" applyNumberFormat="1" applyFont="1" applyFill="1" applyBorder="1" applyAlignment="1" applyProtection="1">
      <alignment horizontal="center"/>
    </xf>
    <xf numFmtId="0" fontId="6" fillId="9" borderId="0" xfId="2" applyNumberFormat="1" applyFont="1" applyFill="1" applyBorder="1" applyAlignment="1" applyProtection="1"/>
    <xf numFmtId="49" fontId="13" fillId="0" borderId="3" xfId="4" applyNumberFormat="1" applyFont="1" applyFill="1" applyBorder="1" applyAlignment="1" applyProtection="1">
      <alignment horizontal="center" wrapText="1"/>
    </xf>
    <xf numFmtId="49" fontId="13" fillId="0" borderId="4" xfId="4" applyNumberFormat="1" applyFont="1" applyFill="1" applyBorder="1" applyAlignment="1" applyProtection="1">
      <alignment horizontal="center" wrapText="1"/>
    </xf>
    <xf numFmtId="5" fontId="13" fillId="0" borderId="6" xfId="4" applyFont="1" applyFill="1" applyBorder="1" applyAlignment="1" applyProtection="1">
      <alignment horizontal="center" wrapText="1"/>
    </xf>
    <xf numFmtId="5" fontId="13" fillId="0" borderId="7" xfId="4" applyFont="1" applyFill="1" applyBorder="1" applyAlignment="1" applyProtection="1">
      <alignment horizontal="center" wrapText="1"/>
    </xf>
    <xf numFmtId="43" fontId="4" fillId="8" borderId="10" xfId="1" applyFont="1" applyFill="1" applyBorder="1" applyAlignment="1" applyProtection="1">
      <alignment horizontal="right"/>
    </xf>
    <xf numFmtId="43" fontId="4" fillId="8" borderId="10" xfId="1" applyFont="1" applyFill="1" applyBorder="1" applyAlignment="1" applyProtection="1">
      <alignment horizontal="right"/>
      <protection locked="0"/>
    </xf>
    <xf numFmtId="49" fontId="16" fillId="0" borderId="0" xfId="1" applyNumberFormat="1" applyFont="1" applyFill="1" applyBorder="1" applyAlignment="1">
      <alignment horizontal="center"/>
    </xf>
    <xf numFmtId="5" fontId="6" fillId="0" borderId="0" xfId="2" applyFont="1" applyFill="1" applyBorder="1" applyAlignment="1" applyProtection="1">
      <alignment horizontal="right"/>
    </xf>
    <xf numFmtId="1" fontId="22" fillId="0" borderId="0" xfId="3" applyNumberFormat="1" applyFont="1" applyFill="1" applyBorder="1" applyAlignment="1" applyProtection="1">
      <alignment horizontal="center"/>
    </xf>
    <xf numFmtId="43" fontId="16" fillId="4" borderId="10" xfId="1" applyFont="1" applyFill="1" applyBorder="1" applyAlignment="1" applyProtection="1">
      <alignment horizontal="center"/>
    </xf>
    <xf numFmtId="43" fontId="16" fillId="4" borderId="12" xfId="1" applyFont="1" applyFill="1" applyBorder="1" applyAlignment="1" applyProtection="1">
      <alignment horizontal="center"/>
    </xf>
    <xf numFmtId="43" fontId="4" fillId="3" borderId="10" xfId="1" applyFont="1" applyFill="1" applyBorder="1" applyProtection="1"/>
    <xf numFmtId="43" fontId="4" fillId="0" borderId="0" xfId="1" applyFont="1" applyFill="1" applyBorder="1" applyProtection="1"/>
    <xf numFmtId="43" fontId="4" fillId="8" borderId="10" xfId="1" applyFont="1" applyFill="1" applyBorder="1" applyProtection="1"/>
    <xf numFmtId="43" fontId="4" fillId="8" borderId="10" xfId="1" applyFont="1" applyFill="1" applyBorder="1" applyProtection="1">
      <protection locked="0"/>
    </xf>
    <xf numFmtId="43" fontId="4" fillId="9" borderId="10" xfId="1" applyFont="1" applyFill="1" applyBorder="1" applyAlignment="1" applyProtection="1">
      <alignment horizontal="right"/>
      <protection locked="0"/>
    </xf>
    <xf numFmtId="43" fontId="4" fillId="9" borderId="10" xfId="1" applyFont="1" applyFill="1" applyBorder="1" applyProtection="1">
      <protection locked="0"/>
    </xf>
    <xf numFmtId="49" fontId="13" fillId="0" borderId="2" xfId="4" applyNumberFormat="1" applyFont="1" applyFill="1" applyBorder="1" applyAlignment="1" applyProtection="1">
      <alignment horizontal="center" wrapText="1"/>
    </xf>
    <xf numFmtId="49" fontId="13" fillId="0" borderId="5" xfId="4" applyNumberFormat="1" applyFont="1" applyFill="1" applyBorder="1" applyAlignment="1" applyProtection="1">
      <alignment horizontal="center" wrapText="1"/>
    </xf>
    <xf numFmtId="0" fontId="6" fillId="0" borderId="0" xfId="0" applyFont="1" applyFill="1" applyBorder="1" applyAlignment="1" applyProtection="1">
      <alignment horizontal="center"/>
    </xf>
    <xf numFmtId="39" fontId="16" fillId="3" borderId="10" xfId="0" applyNumberFormat="1" applyFont="1" applyFill="1" applyBorder="1" applyAlignment="1" applyProtection="1">
      <alignment horizontal="center"/>
    </xf>
    <xf numFmtId="39" fontId="16" fillId="4" borderId="10" xfId="0" applyNumberFormat="1" applyFont="1" applyFill="1" applyBorder="1" applyAlignment="1" applyProtection="1">
      <alignment horizontal="center"/>
    </xf>
    <xf numFmtId="39" fontId="16" fillId="2" borderId="10" xfId="0" applyNumberFormat="1" applyFont="1" applyFill="1" applyBorder="1" applyAlignment="1" applyProtection="1">
      <alignment horizontal="center"/>
    </xf>
    <xf numFmtId="39" fontId="16" fillId="4" borderId="3" xfId="0" applyNumberFormat="1" applyFont="1" applyFill="1" applyBorder="1" applyAlignment="1" applyProtection="1">
      <alignment horizontal="center"/>
    </xf>
    <xf numFmtId="39" fontId="16" fillId="0" borderId="16" xfId="0" applyNumberFormat="1" applyFont="1" applyFill="1" applyBorder="1" applyAlignment="1" applyProtection="1">
      <alignment horizontal="center"/>
    </xf>
    <xf numFmtId="39" fontId="16" fillId="0" borderId="16" xfId="0" applyNumberFormat="1" applyFont="1" applyBorder="1" applyAlignment="1" applyProtection="1">
      <alignment horizontal="center"/>
    </xf>
    <xf numFmtId="2" fontId="16" fillId="3" borderId="10" xfId="0" applyNumberFormat="1" applyFont="1" applyFill="1" applyBorder="1" applyAlignment="1" applyProtection="1">
      <alignment horizontal="center"/>
    </xf>
    <xf numFmtId="2" fontId="16" fillId="4" borderId="10" xfId="0" applyNumberFormat="1" applyFont="1" applyFill="1" applyBorder="1" applyAlignment="1" applyProtection="1">
      <alignment horizontal="center"/>
    </xf>
    <xf numFmtId="2" fontId="16" fillId="2" borderId="10" xfId="0" applyNumberFormat="1" applyFont="1" applyFill="1" applyBorder="1" applyAlignment="1" applyProtection="1">
      <alignment horizontal="center"/>
    </xf>
    <xf numFmtId="2" fontId="16" fillId="4" borderId="3" xfId="0" applyNumberFormat="1" applyFont="1" applyFill="1" applyBorder="1" applyAlignment="1" applyProtection="1">
      <alignment horizontal="center"/>
    </xf>
    <xf numFmtId="2" fontId="16" fillId="0" borderId="16" xfId="0" applyNumberFormat="1" applyFont="1" applyFill="1" applyBorder="1" applyAlignment="1" applyProtection="1">
      <alignment horizontal="center"/>
    </xf>
    <xf numFmtId="2" fontId="16" fillId="0" borderId="16" xfId="0" applyNumberFormat="1" applyFont="1" applyBorder="1" applyAlignment="1" applyProtection="1">
      <alignment horizontal="center"/>
    </xf>
    <xf numFmtId="39" fontId="16" fillId="0" borderId="0" xfId="0" applyNumberFormat="1" applyFont="1" applyFill="1" applyBorder="1" applyAlignment="1" applyProtection="1">
      <alignment horizontal="center"/>
    </xf>
    <xf numFmtId="39" fontId="16" fillId="0" borderId="0" xfId="0" applyNumberFormat="1" applyFont="1" applyBorder="1" applyAlignment="1" applyProtection="1">
      <alignment horizontal="center"/>
    </xf>
    <xf numFmtId="0" fontId="0" fillId="0" borderId="0" xfId="0" applyFont="1"/>
    <xf numFmtId="5" fontId="6" fillId="0" borderId="0" xfId="4" applyFont="1" applyBorder="1" applyAlignment="1" applyProtection="1">
      <alignment horizontal="right" vertical="center"/>
    </xf>
    <xf numFmtId="5" fontId="13" fillId="0" borderId="0" xfId="4" applyFont="1" applyBorder="1" applyAlignment="1" applyProtection="1"/>
    <xf numFmtId="37" fontId="4" fillId="0" borderId="0" xfId="0" applyNumberFormat="1" applyFont="1" applyFill="1" applyBorder="1" applyProtection="1"/>
    <xf numFmtId="43" fontId="4" fillId="4" borderId="10" xfId="1" applyFont="1" applyFill="1" applyBorder="1" applyProtection="1">
      <protection locked="0"/>
    </xf>
    <xf numFmtId="0" fontId="6" fillId="0" borderId="0" xfId="0" applyFont="1" applyBorder="1" applyAlignment="1" applyProtection="1">
      <alignment horizontal="left"/>
    </xf>
    <xf numFmtId="0" fontId="0" fillId="0" borderId="0" xfId="0" applyFont="1" applyAlignment="1">
      <alignment wrapText="1"/>
    </xf>
    <xf numFmtId="0" fontId="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Border="1" applyAlignment="1" applyProtection="1">
      <alignment horizontal="center"/>
    </xf>
    <xf numFmtId="0" fontId="6" fillId="0" borderId="0" xfId="0" applyFont="1" applyBorder="1" applyAlignment="1" applyProtection="1">
      <alignment horizontal="center"/>
    </xf>
    <xf numFmtId="49" fontId="13" fillId="0" borderId="2" xfId="4" applyNumberFormat="1" applyFont="1" applyFill="1" applyBorder="1" applyAlignment="1" applyProtection="1">
      <alignment horizontal="center" wrapText="1"/>
    </xf>
    <xf numFmtId="49" fontId="13" fillId="0" borderId="5" xfId="4" applyNumberFormat="1" applyFont="1" applyFill="1" applyBorder="1" applyAlignment="1" applyProtection="1">
      <alignment horizontal="center" wrapText="1"/>
    </xf>
    <xf numFmtId="0" fontId="8" fillId="0" borderId="0" xfId="2" applyNumberFormat="1" applyFont="1" applyFill="1" applyBorder="1" applyAlignment="1" applyProtection="1">
      <alignment horizontal="center"/>
    </xf>
    <xf numFmtId="0" fontId="8" fillId="0" borderId="0" xfId="0" applyFont="1" applyBorder="1" applyAlignment="1" applyProtection="1">
      <alignment horizontal="center"/>
    </xf>
    <xf numFmtId="0" fontId="6" fillId="0" borderId="0" xfId="0" applyFont="1" applyFill="1" applyBorder="1" applyAlignment="1" applyProtection="1">
      <alignment horizontal="center"/>
    </xf>
    <xf numFmtId="0" fontId="27" fillId="0" borderId="0" xfId="5" applyFont="1" applyBorder="1" applyAlignment="1" applyProtection="1">
      <alignment horizontal="center"/>
    </xf>
    <xf numFmtId="0" fontId="6" fillId="0" borderId="0" xfId="5" applyFont="1" applyBorder="1" applyAlignment="1" applyProtection="1">
      <alignment horizontal="center"/>
    </xf>
  </cellXfs>
  <cellStyles count="13">
    <cellStyle name="Comma" xfId="1" builtinId="3"/>
    <cellStyle name="Comma 2" xfId="6"/>
    <cellStyle name="Currency 2" xfId="7"/>
    <cellStyle name="Normal" xfId="0" builtinId="0"/>
    <cellStyle name="Normal 2" xfId="8"/>
    <cellStyle name="Normal 3" xfId="9"/>
    <cellStyle name="Normal 4" xfId="10"/>
    <cellStyle name="Normal 5" xfId="11"/>
    <cellStyle name="Normal 6" xfId="5"/>
    <cellStyle name="Normal 7" xfId="12"/>
    <cellStyle name="Normal_UA&amp;B" xfId="3"/>
    <cellStyle name="Normal_Ubal" xfId="4"/>
    <cellStyle name="Normal_Ufun" xfId="2"/>
  </cellStyles>
  <dxfs count="2">
    <dxf>
      <fill>
        <patternFill>
          <bgColor indexed="45"/>
        </patternFill>
      </fill>
    </dxf>
    <dxf>
      <fill>
        <patternFill>
          <bgColor indexed="45"/>
        </patternFill>
      </fill>
    </dxf>
  </dxfs>
  <tableStyles count="0" defaultTableStyle="TableStyleMedium2" defaultPivotStyle="PivotStyleLight16"/>
  <colors>
    <mruColors>
      <color rgb="FF8DB4E2"/>
      <color rgb="FFFFFF99"/>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499984740745262"/>
    <pageSetUpPr fitToPage="1"/>
  </sheetPr>
  <dimension ref="A1:N54"/>
  <sheetViews>
    <sheetView zoomScale="115" zoomScaleNormal="115" zoomScalePageLayoutView="115" workbookViewId="0">
      <selection activeCell="A3" sqref="A3:I3"/>
    </sheetView>
  </sheetViews>
  <sheetFormatPr baseColWidth="10" defaultColWidth="8.83203125" defaultRowHeight="12" x14ac:dyDescent="0"/>
  <cols>
    <col min="1" max="1" width="3" style="241" customWidth="1"/>
    <col min="2" max="2" width="1.5" style="241" customWidth="1"/>
    <col min="3" max="3" width="8.6640625" style="241" customWidth="1"/>
    <col min="4" max="4" width="30" style="241" bestFit="1" customWidth="1"/>
    <col min="5" max="5" width="2" style="241" customWidth="1"/>
    <col min="6" max="6" width="19.6640625" style="241" bestFit="1" customWidth="1"/>
    <col min="7" max="7" width="19.6640625" style="241" customWidth="1"/>
    <col min="8" max="9" width="16.5" style="241" customWidth="1"/>
    <col min="10" max="10" width="2.33203125" style="241" customWidth="1"/>
    <col min="11" max="11" width="4.5" style="241" bestFit="1" customWidth="1"/>
    <col min="12" max="12" width="5.6640625" style="241" bestFit="1" customWidth="1"/>
    <col min="13" max="13" width="1.1640625" style="241" customWidth="1"/>
    <col min="14" max="14" width="66.1640625" style="247" customWidth="1"/>
    <col min="15" max="16384" width="8.83203125" style="241"/>
  </cols>
  <sheetData>
    <row r="1" spans="1:14" ht="17">
      <c r="A1" s="1"/>
      <c r="B1" s="2"/>
      <c r="C1" s="3" t="s">
        <v>0</v>
      </c>
      <c r="D1" s="155" t="s">
        <v>315</v>
      </c>
      <c r="E1" s="4"/>
      <c r="F1" s="162"/>
      <c r="G1" s="206"/>
      <c r="H1" s="3"/>
      <c r="I1" s="3"/>
      <c r="J1" s="2"/>
      <c r="K1" s="248" t="s">
        <v>1</v>
      </c>
      <c r="L1" s="249"/>
      <c r="M1" s="2"/>
      <c r="N1" s="154" t="s">
        <v>302</v>
      </c>
    </row>
    <row r="2" spans="1:14">
      <c r="A2" s="2"/>
      <c r="B2" s="2"/>
      <c r="C2" s="2"/>
      <c r="D2" s="2"/>
      <c r="E2" s="2"/>
      <c r="F2" s="5"/>
      <c r="G2" s="5"/>
      <c r="H2" s="2"/>
      <c r="I2" s="2"/>
      <c r="J2" s="2"/>
      <c r="K2" s="2"/>
      <c r="L2" s="6"/>
      <c r="M2" s="2"/>
      <c r="N2" s="163" t="s">
        <v>301</v>
      </c>
    </row>
    <row r="3" spans="1:14">
      <c r="A3" s="250" t="s">
        <v>2</v>
      </c>
      <c r="B3" s="250"/>
      <c r="C3" s="250"/>
      <c r="D3" s="250"/>
      <c r="E3" s="250"/>
      <c r="F3" s="250"/>
      <c r="G3" s="250"/>
      <c r="H3" s="250"/>
      <c r="I3" s="250"/>
      <c r="J3" s="2"/>
      <c r="K3" s="2"/>
      <c r="L3" s="6"/>
      <c r="M3" s="2"/>
      <c r="N3" s="164" t="s">
        <v>303</v>
      </c>
    </row>
    <row r="4" spans="1:14">
      <c r="A4" s="251" t="s">
        <v>323</v>
      </c>
      <c r="B4" s="251"/>
      <c r="C4" s="251"/>
      <c r="D4" s="251"/>
      <c r="E4" s="251"/>
      <c r="F4" s="251"/>
      <c r="G4" s="251"/>
      <c r="H4" s="251"/>
      <c r="I4" s="251"/>
      <c r="J4" s="2"/>
      <c r="K4" s="2"/>
      <c r="L4" s="6"/>
      <c r="M4" s="2"/>
      <c r="N4" s="196"/>
    </row>
    <row r="5" spans="1:14">
      <c r="A5" s="2"/>
      <c r="B5" s="2"/>
      <c r="C5" s="7"/>
      <c r="D5" s="7"/>
      <c r="E5" s="2"/>
      <c r="F5" s="242"/>
      <c r="G5" s="242"/>
      <c r="H5" s="243"/>
      <c r="I5" s="243"/>
      <c r="J5" s="2"/>
      <c r="K5" s="2"/>
      <c r="L5" s="6"/>
      <c r="M5" s="2"/>
      <c r="N5" s="160"/>
    </row>
    <row r="6" spans="1:14">
      <c r="A6" s="2"/>
      <c r="B6" s="2"/>
      <c r="C6" s="7"/>
      <c r="D6" s="7"/>
      <c r="E6" s="2"/>
      <c r="F6" s="252" t="s">
        <v>309</v>
      </c>
      <c r="G6" s="224"/>
      <c r="H6" s="207"/>
      <c r="I6" s="208"/>
      <c r="J6" s="2"/>
      <c r="K6" s="2"/>
      <c r="L6" s="6"/>
      <c r="M6" s="2"/>
      <c r="N6" s="161"/>
    </row>
    <row r="7" spans="1:14" ht="13" thickBot="1">
      <c r="A7" s="2"/>
      <c r="B7" s="65"/>
      <c r="C7" s="2"/>
      <c r="D7" s="2"/>
      <c r="E7" s="226"/>
      <c r="F7" s="253" t="e">
        <f>SUM(#REF!)</f>
        <v>#REF!</v>
      </c>
      <c r="G7" s="225" t="s">
        <v>245</v>
      </c>
      <c r="H7" s="209" t="s">
        <v>308</v>
      </c>
      <c r="I7" s="210" t="s">
        <v>307</v>
      </c>
      <c r="J7" s="65"/>
      <c r="K7" s="9" t="s">
        <v>3</v>
      </c>
      <c r="L7" s="10"/>
      <c r="M7" s="65"/>
      <c r="N7" s="165" t="s">
        <v>4</v>
      </c>
    </row>
    <row r="8" spans="1:14">
      <c r="A8" s="7"/>
      <c r="B8" s="7"/>
      <c r="C8" s="11" t="s">
        <v>5</v>
      </c>
      <c r="D8" s="11"/>
      <c r="E8" s="2"/>
      <c r="F8" s="12"/>
      <c r="G8" s="12"/>
      <c r="H8" s="244"/>
      <c r="I8" s="244"/>
      <c r="J8" s="7"/>
      <c r="K8" s="7"/>
      <c r="L8" s="5"/>
      <c r="M8" s="7"/>
      <c r="N8" s="166"/>
    </row>
    <row r="9" spans="1:14">
      <c r="A9" s="13">
        <v>1</v>
      </c>
      <c r="B9" s="13"/>
      <c r="C9" s="14" t="s">
        <v>6</v>
      </c>
      <c r="D9" s="14"/>
      <c r="E9" s="2"/>
      <c r="F9" s="15">
        <v>0</v>
      </c>
      <c r="G9" s="15">
        <v>600000</v>
      </c>
      <c r="H9" s="15">
        <v>600000</v>
      </c>
      <c r="I9" s="15">
        <v>900000</v>
      </c>
      <c r="J9" s="7"/>
      <c r="K9" s="13">
        <f t="shared" ref="K9:K22" si="0">A9</f>
        <v>1</v>
      </c>
      <c r="L9" s="16"/>
      <c r="M9" s="13"/>
      <c r="N9" s="167" t="s">
        <v>312</v>
      </c>
    </row>
    <row r="10" spans="1:14">
      <c r="A10" s="13">
        <v>2</v>
      </c>
      <c r="B10" s="13"/>
      <c r="C10" s="14" t="s">
        <v>7</v>
      </c>
      <c r="D10" s="14"/>
      <c r="E10" s="2"/>
      <c r="F10" s="222">
        <v>0</v>
      </c>
      <c r="G10" s="222">
        <v>5558</v>
      </c>
      <c r="H10" s="222">
        <v>5558</v>
      </c>
      <c r="I10" s="222">
        <v>8337</v>
      </c>
      <c r="J10" s="7"/>
      <c r="K10" s="13">
        <f t="shared" si="0"/>
        <v>2</v>
      </c>
      <c r="L10" s="16"/>
      <c r="M10" s="13"/>
      <c r="N10" s="168" t="s">
        <v>313</v>
      </c>
    </row>
    <row r="11" spans="1:14">
      <c r="A11" s="13">
        <v>3</v>
      </c>
      <c r="B11" s="13"/>
      <c r="C11" s="14" t="s">
        <v>8</v>
      </c>
      <c r="D11" s="14"/>
      <c r="E11" s="2"/>
      <c r="F11" s="15"/>
      <c r="G11" s="15"/>
      <c r="H11" s="15"/>
      <c r="I11" s="15"/>
      <c r="J11" s="7"/>
      <c r="K11" s="13">
        <f t="shared" si="0"/>
        <v>3</v>
      </c>
      <c r="L11" s="16"/>
      <c r="M11" s="13"/>
      <c r="N11" s="168" t="s">
        <v>9</v>
      </c>
    </row>
    <row r="12" spans="1:14" ht="22">
      <c r="A12" s="13">
        <v>4</v>
      </c>
      <c r="B12" s="13"/>
      <c r="C12" s="14" t="s">
        <v>10</v>
      </c>
      <c r="D12" s="14"/>
      <c r="E12" s="2"/>
      <c r="F12" s="15">
        <v>156950</v>
      </c>
      <c r="G12" s="223">
        <v>53500</v>
      </c>
      <c r="H12" s="223">
        <v>53500</v>
      </c>
      <c r="I12" s="223">
        <v>52750</v>
      </c>
      <c r="J12" s="7"/>
      <c r="K12" s="13">
        <f t="shared" si="0"/>
        <v>4</v>
      </c>
      <c r="L12" s="16"/>
      <c r="M12" s="13"/>
      <c r="N12" s="168" t="s">
        <v>314</v>
      </c>
    </row>
    <row r="13" spans="1:14">
      <c r="A13" s="13">
        <v>5</v>
      </c>
      <c r="B13" s="13"/>
      <c r="C13" s="14" t="s">
        <v>11</v>
      </c>
      <c r="D13" s="14"/>
      <c r="E13" s="2"/>
      <c r="F13" s="15">
        <v>10000</v>
      </c>
      <c r="G13" s="222">
        <v>12000</v>
      </c>
      <c r="H13" s="223">
        <v>13000</v>
      </c>
      <c r="I13" s="223">
        <v>25000</v>
      </c>
      <c r="J13" s="7"/>
      <c r="K13" s="13">
        <f t="shared" si="0"/>
        <v>5</v>
      </c>
      <c r="L13" s="16"/>
      <c r="M13" s="13"/>
      <c r="N13" s="167" t="s">
        <v>12</v>
      </c>
    </row>
    <row r="14" spans="1:14" ht="22">
      <c r="A14" s="13">
        <v>6</v>
      </c>
      <c r="B14" s="13"/>
      <c r="C14" s="14" t="s">
        <v>13</v>
      </c>
      <c r="D14" s="14"/>
      <c r="E14" s="2"/>
      <c r="F14" s="15"/>
      <c r="G14" s="222">
        <v>14025</v>
      </c>
      <c r="H14" s="222">
        <v>14025</v>
      </c>
      <c r="I14" s="222">
        <v>17531.25</v>
      </c>
      <c r="J14" s="7"/>
      <c r="K14" s="13">
        <f t="shared" si="0"/>
        <v>6</v>
      </c>
      <c r="L14" s="16"/>
      <c r="M14" s="13"/>
      <c r="N14" s="167" t="s">
        <v>14</v>
      </c>
    </row>
    <row r="15" spans="1:14">
      <c r="A15" s="13">
        <v>7</v>
      </c>
      <c r="B15" s="7"/>
      <c r="C15" s="13" t="s">
        <v>15</v>
      </c>
      <c r="D15" s="14"/>
      <c r="E15" s="2"/>
      <c r="F15" s="15"/>
      <c r="G15" s="15"/>
      <c r="H15" s="15"/>
      <c r="I15" s="15"/>
      <c r="J15" s="7"/>
      <c r="K15" s="13">
        <f t="shared" si="0"/>
        <v>7</v>
      </c>
      <c r="L15" s="16"/>
      <c r="M15" s="13"/>
      <c r="N15" s="167" t="s">
        <v>16</v>
      </c>
    </row>
    <row r="16" spans="1:14" ht="22">
      <c r="A16" s="13">
        <v>8</v>
      </c>
      <c r="B16" s="13"/>
      <c r="C16" s="14" t="s">
        <v>17</v>
      </c>
      <c r="D16" s="14"/>
      <c r="E16" s="2"/>
      <c r="F16" s="15"/>
      <c r="G16" s="15">
        <v>8500</v>
      </c>
      <c r="H16" s="15">
        <v>8500</v>
      </c>
      <c r="I16" s="15">
        <v>12750</v>
      </c>
      <c r="J16" s="7"/>
      <c r="K16" s="13">
        <f t="shared" si="0"/>
        <v>8</v>
      </c>
      <c r="L16" s="16"/>
      <c r="M16" s="13"/>
      <c r="N16" s="167" t="s">
        <v>18</v>
      </c>
    </row>
    <row r="17" spans="1:14">
      <c r="A17" s="13">
        <v>9</v>
      </c>
      <c r="B17" s="13"/>
      <c r="C17" s="14" t="s">
        <v>20</v>
      </c>
      <c r="D17" s="14"/>
      <c r="E17" s="2"/>
      <c r="F17" s="15">
        <v>21000</v>
      </c>
      <c r="G17" s="15">
        <v>5725</v>
      </c>
      <c r="H17" s="15">
        <v>5725</v>
      </c>
      <c r="I17" s="15">
        <v>5725</v>
      </c>
      <c r="J17" s="7"/>
      <c r="K17" s="13">
        <f t="shared" si="0"/>
        <v>9</v>
      </c>
      <c r="L17" s="16"/>
      <c r="M17" s="13"/>
      <c r="N17" s="167" t="s">
        <v>22</v>
      </c>
    </row>
    <row r="18" spans="1:14">
      <c r="A18" s="13">
        <v>10</v>
      </c>
      <c r="B18" s="13"/>
      <c r="C18" s="14" t="s">
        <v>23</v>
      </c>
      <c r="D18" s="14"/>
      <c r="E18" s="2"/>
      <c r="F18" s="15" t="s">
        <v>21</v>
      </c>
      <c r="G18" s="15"/>
      <c r="H18" s="15"/>
      <c r="I18" s="15"/>
      <c r="J18" s="7"/>
      <c r="K18" s="13">
        <f t="shared" si="0"/>
        <v>10</v>
      </c>
      <c r="L18" s="16"/>
      <c r="M18" s="13"/>
      <c r="N18" s="168" t="s">
        <v>24</v>
      </c>
    </row>
    <row r="19" spans="1:14">
      <c r="A19" s="13">
        <v>11</v>
      </c>
      <c r="B19" s="13"/>
      <c r="C19" s="14" t="s">
        <v>25</v>
      </c>
      <c r="D19" s="14"/>
      <c r="E19" s="2"/>
      <c r="F19" s="15"/>
      <c r="G19" s="15"/>
      <c r="H19" s="15"/>
      <c r="I19" s="15"/>
      <c r="J19" s="7"/>
      <c r="K19" s="13">
        <f t="shared" si="0"/>
        <v>11</v>
      </c>
      <c r="L19" s="16"/>
      <c r="M19" s="13"/>
      <c r="N19" s="168" t="s">
        <v>26</v>
      </c>
    </row>
    <row r="20" spans="1:14">
      <c r="A20" s="13">
        <v>12</v>
      </c>
      <c r="B20" s="13"/>
      <c r="C20" s="14" t="s">
        <v>27</v>
      </c>
      <c r="D20" s="18" t="s">
        <v>19</v>
      </c>
      <c r="E20" s="2"/>
      <c r="F20" s="15"/>
      <c r="G20" s="15"/>
      <c r="H20" s="15"/>
      <c r="I20" s="15"/>
      <c r="J20" s="7"/>
      <c r="K20" s="13">
        <f t="shared" si="0"/>
        <v>12</v>
      </c>
      <c r="L20" s="16"/>
      <c r="M20" s="13"/>
      <c r="N20" s="169" t="s">
        <v>28</v>
      </c>
    </row>
    <row r="21" spans="1:14">
      <c r="A21" s="13">
        <v>13</v>
      </c>
      <c r="B21" s="13"/>
      <c r="C21" s="14" t="s">
        <v>27</v>
      </c>
      <c r="D21" s="18" t="s">
        <v>44</v>
      </c>
      <c r="E21" s="2"/>
      <c r="F21" s="15">
        <v>40000</v>
      </c>
      <c r="G21" s="15">
        <v>40000</v>
      </c>
      <c r="H21" s="15">
        <v>40000</v>
      </c>
      <c r="I21" s="15">
        <v>40000</v>
      </c>
      <c r="J21" s="7"/>
      <c r="K21" s="13">
        <f t="shared" si="0"/>
        <v>13</v>
      </c>
      <c r="L21" s="16"/>
      <c r="M21" s="13"/>
      <c r="N21" s="169" t="s">
        <v>28</v>
      </c>
    </row>
    <row r="22" spans="1:14">
      <c r="A22" s="13">
        <v>14</v>
      </c>
      <c r="B22" s="13"/>
      <c r="C22" s="20" t="s">
        <v>29</v>
      </c>
      <c r="D22" s="20"/>
      <c r="E22" s="2"/>
      <c r="F22" s="218">
        <f>SUM(F9:F21)</f>
        <v>227950</v>
      </c>
      <c r="G22" s="218">
        <f>SUM(G9:G21)</f>
        <v>739308</v>
      </c>
      <c r="H22" s="218">
        <f>SUM(H9:H21)</f>
        <v>740308</v>
      </c>
      <c r="I22" s="218">
        <f>SUM(I9:I21)</f>
        <v>1062093.25</v>
      </c>
      <c r="J22" s="7"/>
      <c r="K22" s="13">
        <f t="shared" si="0"/>
        <v>14</v>
      </c>
      <c r="L22" s="16"/>
      <c r="M22" s="13"/>
      <c r="N22" s="168" t="s">
        <v>30</v>
      </c>
    </row>
    <row r="23" spans="1:14">
      <c r="A23" s="2"/>
      <c r="B23" s="2"/>
      <c r="C23" s="2"/>
      <c r="D23" s="2"/>
      <c r="E23" s="2"/>
      <c r="F23" s="21"/>
      <c r="G23" s="21"/>
      <c r="H23" s="22"/>
      <c r="I23" s="22"/>
      <c r="J23" s="2"/>
      <c r="K23" s="2"/>
      <c r="L23" s="6"/>
      <c r="M23" s="2"/>
      <c r="N23" s="170"/>
    </row>
    <row r="24" spans="1:14">
      <c r="A24" s="2"/>
      <c r="B24" s="7"/>
      <c r="C24" s="24" t="s">
        <v>31</v>
      </c>
      <c r="D24" s="24"/>
      <c r="E24" s="2"/>
      <c r="F24" s="25"/>
      <c r="G24" s="25"/>
      <c r="H24" s="219"/>
      <c r="I24" s="219"/>
      <c r="J24" s="7"/>
      <c r="K24" s="2"/>
      <c r="L24" s="6"/>
      <c r="M24" s="7"/>
      <c r="N24" s="170"/>
    </row>
    <row r="25" spans="1:14">
      <c r="A25" s="26">
        <v>15</v>
      </c>
      <c r="B25" s="13"/>
      <c r="C25" s="27" t="s">
        <v>32</v>
      </c>
      <c r="D25" s="27"/>
      <c r="E25" s="2"/>
      <c r="F25" s="28">
        <f>+'A2. Bgt_FuncExp'!G10</f>
        <v>29400</v>
      </c>
      <c r="G25" s="211">
        <f>+'A2. Bgt_FuncExp'!I10</f>
        <v>178533</v>
      </c>
      <c r="H25" s="220">
        <f>+'A2. Bgt_FuncExp'!K10</f>
        <v>180946.32499999998</v>
      </c>
      <c r="I25" s="220">
        <f>+'A2. Bgt_FuncExp'!M10</f>
        <v>255014.00374999997</v>
      </c>
      <c r="J25" s="7"/>
      <c r="K25" s="13">
        <f t="shared" ref="K25:K32" si="1">A25</f>
        <v>15</v>
      </c>
      <c r="L25" s="16"/>
      <c r="M25" s="13"/>
      <c r="N25" s="168" t="s">
        <v>300</v>
      </c>
    </row>
    <row r="26" spans="1:14">
      <c r="A26" s="26">
        <v>16</v>
      </c>
      <c r="B26" s="13"/>
      <c r="C26" s="27" t="s">
        <v>34</v>
      </c>
      <c r="D26" s="27"/>
      <c r="E26" s="2"/>
      <c r="F26" s="28">
        <f>'A2. Bgt_FuncExp'!G43</f>
        <v>15850</v>
      </c>
      <c r="G26" s="211">
        <f>+'A2. Bgt_FuncExp'!I43</f>
        <v>389185</v>
      </c>
      <c r="H26" s="220">
        <f>+'A2. Bgt_FuncExp'!K43</f>
        <v>397825.125</v>
      </c>
      <c r="I26" s="220">
        <f>+'A2. Bgt_FuncExp'!M43</f>
        <v>558335.25312499993</v>
      </c>
      <c r="J26" s="7"/>
      <c r="K26" s="13">
        <f t="shared" si="1"/>
        <v>16</v>
      </c>
      <c r="L26" s="16"/>
      <c r="M26" s="13"/>
      <c r="N26" s="168" t="s">
        <v>300</v>
      </c>
    </row>
    <row r="27" spans="1:14">
      <c r="A27" s="26">
        <v>17</v>
      </c>
      <c r="B27" s="13"/>
      <c r="C27" s="27" t="s">
        <v>35</v>
      </c>
      <c r="D27" s="27"/>
      <c r="E27" s="2"/>
      <c r="F27" s="28">
        <f>'A2. Bgt_FuncExp'!G79</f>
        <v>0</v>
      </c>
      <c r="G27" s="211">
        <f>+'A2. Bgt_FuncExp'!I79</f>
        <v>41000</v>
      </c>
      <c r="H27" s="220">
        <f>+'A2. Bgt_FuncExp'!K79</f>
        <v>42025</v>
      </c>
      <c r="I27" s="220">
        <f>+'A2. Bgt_FuncExp'!M79</f>
        <v>64613.4375</v>
      </c>
      <c r="J27" s="7"/>
      <c r="K27" s="13">
        <f t="shared" si="1"/>
        <v>17</v>
      </c>
      <c r="L27" s="16"/>
      <c r="M27" s="13"/>
      <c r="N27" s="168" t="s">
        <v>300</v>
      </c>
    </row>
    <row r="28" spans="1:14">
      <c r="A28" s="26">
        <v>18</v>
      </c>
      <c r="B28" s="13"/>
      <c r="C28" s="27" t="s">
        <v>36</v>
      </c>
      <c r="D28" s="27"/>
      <c r="E28" s="2"/>
      <c r="F28" s="28">
        <f>'A2. Bgt_FuncExp'!G88</f>
        <v>39400</v>
      </c>
      <c r="G28" s="211">
        <f>+'A2. Bgt_FuncExp'!I88</f>
        <v>116380</v>
      </c>
      <c r="H28" s="220">
        <f>+'A2. Bgt_FuncExp'!K88</f>
        <v>119289.5</v>
      </c>
      <c r="I28" s="220">
        <f>+'A2. Bgt_FuncExp'!M88</f>
        <v>183407.60625000001</v>
      </c>
      <c r="J28" s="7"/>
      <c r="K28" s="13">
        <f t="shared" si="1"/>
        <v>18</v>
      </c>
      <c r="L28" s="16"/>
      <c r="M28" s="13"/>
      <c r="N28" s="168" t="s">
        <v>300</v>
      </c>
    </row>
    <row r="29" spans="1:14">
      <c r="A29" s="26">
        <v>19</v>
      </c>
      <c r="B29" s="13"/>
      <c r="C29" s="27" t="s">
        <v>37</v>
      </c>
      <c r="D29" s="27"/>
      <c r="E29" s="2"/>
      <c r="F29" s="28">
        <f>'A2. Bgt_FuncExp'!G101</f>
        <v>0</v>
      </c>
      <c r="G29" s="211">
        <f>+'A2. Bgt_FuncExp'!I101</f>
        <v>0</v>
      </c>
      <c r="H29" s="220">
        <f>+'A2. Bgt_FuncExp'!K101</f>
        <v>0</v>
      </c>
      <c r="I29" s="220">
        <f>+'A2. Bgt_FuncExp'!M101</f>
        <v>0</v>
      </c>
      <c r="J29" s="7"/>
      <c r="K29" s="13">
        <f t="shared" si="1"/>
        <v>19</v>
      </c>
      <c r="L29" s="16"/>
      <c r="M29" s="13"/>
      <c r="N29" s="168" t="s">
        <v>300</v>
      </c>
    </row>
    <row r="30" spans="1:14">
      <c r="A30" s="26">
        <v>20</v>
      </c>
      <c r="B30" s="13"/>
      <c r="C30" s="27" t="s">
        <v>38</v>
      </c>
      <c r="D30" s="27"/>
      <c r="E30" s="2"/>
      <c r="F30" s="28">
        <f>'A2. Bgt_FuncExp'!G108</f>
        <v>0</v>
      </c>
      <c r="G30" s="211">
        <f>+'A2. Bgt_FuncExp'!I108</f>
        <v>0</v>
      </c>
      <c r="H30" s="220">
        <f>+'A2. Bgt_FuncExp'!K108</f>
        <v>0</v>
      </c>
      <c r="I30" s="220">
        <f>+'A2. Bgt_FuncExp'!M108</f>
        <v>0</v>
      </c>
      <c r="J30" s="7"/>
      <c r="K30" s="13">
        <f t="shared" si="1"/>
        <v>20</v>
      </c>
      <c r="L30" s="16"/>
      <c r="M30" s="13"/>
      <c r="N30" s="168" t="s">
        <v>300</v>
      </c>
    </row>
    <row r="31" spans="1:14">
      <c r="A31" s="26">
        <v>23</v>
      </c>
      <c r="B31" s="27"/>
      <c r="C31" s="30" t="s">
        <v>39</v>
      </c>
      <c r="D31" s="30"/>
      <c r="E31" s="2"/>
      <c r="F31" s="28">
        <f>SUM(F25:F30)</f>
        <v>84650</v>
      </c>
      <c r="G31" s="28">
        <f t="shared" ref="G31:I31" si="2">SUM(G25:G30)</f>
        <v>725098</v>
      </c>
      <c r="H31" s="28">
        <f t="shared" si="2"/>
        <v>740085.95</v>
      </c>
      <c r="I31" s="28">
        <f t="shared" si="2"/>
        <v>1061370.3006249999</v>
      </c>
      <c r="J31" s="31"/>
      <c r="K31" s="13">
        <f t="shared" si="1"/>
        <v>23</v>
      </c>
      <c r="L31" s="16"/>
      <c r="M31" s="27"/>
      <c r="N31" s="168" t="s">
        <v>30</v>
      </c>
    </row>
    <row r="32" spans="1:14">
      <c r="A32" s="26">
        <v>24</v>
      </c>
      <c r="B32" s="13"/>
      <c r="C32" s="30" t="s">
        <v>40</v>
      </c>
      <c r="D32" s="30"/>
      <c r="E32" s="2"/>
      <c r="F32" s="28">
        <f>F22-F31</f>
        <v>143300</v>
      </c>
      <c r="G32" s="28">
        <f t="shared" ref="G32:I32" si="3">G22-G31</f>
        <v>14210</v>
      </c>
      <c r="H32" s="28">
        <f t="shared" si="3"/>
        <v>222.05000000004657</v>
      </c>
      <c r="I32" s="28">
        <f t="shared" si="3"/>
        <v>722.94937500008382</v>
      </c>
      <c r="J32" s="7"/>
      <c r="K32" s="13">
        <f t="shared" si="1"/>
        <v>24</v>
      </c>
      <c r="L32" s="16"/>
      <c r="M32" s="13"/>
      <c r="N32" s="168" t="s">
        <v>30</v>
      </c>
    </row>
    <row r="33" spans="1:14">
      <c r="A33" s="2"/>
      <c r="B33" s="31"/>
      <c r="C33" s="24"/>
      <c r="D33" s="24"/>
      <c r="E33" s="2"/>
      <c r="F33" s="21"/>
      <c r="G33" s="21"/>
      <c r="H33" s="22"/>
      <c r="I33" s="22"/>
      <c r="J33" s="31"/>
      <c r="K33" s="2"/>
      <c r="L33" s="6"/>
      <c r="M33" s="31"/>
      <c r="N33" s="170"/>
    </row>
    <row r="34" spans="1:14">
      <c r="A34" s="2"/>
      <c r="B34" s="7"/>
      <c r="C34" s="24" t="s">
        <v>41</v>
      </c>
      <c r="D34" s="24"/>
      <c r="E34" s="2"/>
      <c r="F34" s="25"/>
      <c r="G34" s="25"/>
      <c r="H34" s="219"/>
      <c r="I34" s="219"/>
      <c r="J34" s="7"/>
      <c r="K34" s="2"/>
      <c r="L34" s="6"/>
      <c r="M34" s="7"/>
      <c r="N34" s="170"/>
    </row>
    <row r="35" spans="1:14">
      <c r="A35" s="13">
        <v>25</v>
      </c>
      <c r="B35" s="13"/>
      <c r="C35" s="14" t="s">
        <v>11</v>
      </c>
      <c r="D35" s="14"/>
      <c r="E35" s="2"/>
      <c r="F35" s="15"/>
      <c r="G35" s="15"/>
      <c r="H35" s="29"/>
      <c r="I35" s="29"/>
      <c r="J35" s="7"/>
      <c r="K35" s="13">
        <f t="shared" ref="K35:K43" si="4">A35</f>
        <v>25</v>
      </c>
      <c r="L35" s="16"/>
      <c r="M35" s="13"/>
      <c r="N35" s="167" t="s">
        <v>42</v>
      </c>
    </row>
    <row r="36" spans="1:14">
      <c r="A36" s="13">
        <v>26</v>
      </c>
      <c r="B36" s="13"/>
      <c r="C36" s="14" t="s">
        <v>19</v>
      </c>
      <c r="D36" s="14"/>
      <c r="E36" s="2"/>
      <c r="F36" s="15">
        <v>7680</v>
      </c>
      <c r="G36" s="15">
        <v>51200</v>
      </c>
      <c r="H36" s="15">
        <v>51200</v>
      </c>
      <c r="I36" s="15">
        <v>51200</v>
      </c>
      <c r="J36" s="7"/>
      <c r="K36" s="13">
        <f t="shared" si="4"/>
        <v>26</v>
      </c>
      <c r="L36" s="16"/>
      <c r="M36" s="13"/>
      <c r="N36" s="167" t="s">
        <v>43</v>
      </c>
    </row>
    <row r="37" spans="1:14">
      <c r="A37" s="13">
        <v>27</v>
      </c>
      <c r="B37" s="13"/>
      <c r="C37" s="14" t="s">
        <v>44</v>
      </c>
      <c r="D37" s="14"/>
      <c r="E37" s="2"/>
      <c r="F37" s="15"/>
      <c r="G37" s="15"/>
      <c r="H37" s="245"/>
      <c r="I37" s="245"/>
      <c r="J37" s="7"/>
      <c r="K37" s="13">
        <f t="shared" si="4"/>
        <v>27</v>
      </c>
      <c r="L37" s="16"/>
      <c r="M37" s="13"/>
      <c r="N37" s="167" t="s">
        <v>45</v>
      </c>
    </row>
    <row r="38" spans="1:14">
      <c r="A38" s="13">
        <v>28</v>
      </c>
      <c r="B38" s="13"/>
      <c r="C38" s="14" t="s">
        <v>46</v>
      </c>
      <c r="D38" s="14"/>
      <c r="E38" s="2"/>
      <c r="F38" s="15"/>
      <c r="G38" s="15"/>
      <c r="H38" s="29"/>
      <c r="I38" s="29"/>
      <c r="J38" s="7"/>
      <c r="K38" s="13">
        <f t="shared" si="4"/>
        <v>28</v>
      </c>
      <c r="L38" s="16"/>
      <c r="M38" s="13"/>
      <c r="N38" s="167" t="s">
        <v>47</v>
      </c>
    </row>
    <row r="39" spans="1:14">
      <c r="A39" s="13">
        <v>29</v>
      </c>
      <c r="B39" s="13"/>
      <c r="C39" s="14" t="s">
        <v>48</v>
      </c>
      <c r="D39" s="14"/>
      <c r="E39" s="2"/>
      <c r="F39" s="15"/>
      <c r="G39" s="15"/>
      <c r="H39" s="29"/>
      <c r="I39" s="29"/>
      <c r="J39" s="7"/>
      <c r="K39" s="13">
        <f t="shared" si="4"/>
        <v>29</v>
      </c>
      <c r="L39" s="16"/>
      <c r="M39" s="13"/>
      <c r="N39" s="168" t="s">
        <v>49</v>
      </c>
    </row>
    <row r="40" spans="1:14">
      <c r="A40" s="13">
        <v>30</v>
      </c>
      <c r="B40" s="13"/>
      <c r="C40" s="14" t="s">
        <v>50</v>
      </c>
      <c r="D40" s="14"/>
      <c r="E40" s="2"/>
      <c r="F40" s="15"/>
      <c r="G40" s="15"/>
      <c r="H40" s="29"/>
      <c r="I40" s="29"/>
      <c r="J40" s="7"/>
      <c r="K40" s="13">
        <f t="shared" si="4"/>
        <v>30</v>
      </c>
      <c r="L40" s="16"/>
      <c r="M40" s="13"/>
      <c r="N40" s="168" t="s">
        <v>51</v>
      </c>
    </row>
    <row r="41" spans="1:14">
      <c r="A41" s="13">
        <v>31</v>
      </c>
      <c r="B41" s="13"/>
      <c r="C41" s="14" t="s">
        <v>27</v>
      </c>
      <c r="D41" s="18"/>
      <c r="E41" s="2"/>
      <c r="F41" s="15"/>
      <c r="G41" s="15"/>
      <c r="H41" s="19"/>
      <c r="I41" s="19"/>
      <c r="J41" s="7"/>
      <c r="K41" s="13">
        <f t="shared" si="4"/>
        <v>31</v>
      </c>
      <c r="L41" s="16"/>
      <c r="M41" s="13"/>
      <c r="N41" s="169" t="s">
        <v>28</v>
      </c>
    </row>
    <row r="42" spans="1:14">
      <c r="A42" s="13">
        <v>32</v>
      </c>
      <c r="B42" s="13"/>
      <c r="C42" s="14" t="s">
        <v>27</v>
      </c>
      <c r="D42" s="18"/>
      <c r="E42" s="2"/>
      <c r="F42" s="15"/>
      <c r="G42" s="15"/>
      <c r="H42" s="19"/>
      <c r="I42" s="19"/>
      <c r="J42" s="7"/>
      <c r="K42" s="13">
        <f t="shared" si="4"/>
        <v>32</v>
      </c>
      <c r="L42" s="16"/>
      <c r="M42" s="13"/>
      <c r="N42" s="169" t="s">
        <v>28</v>
      </c>
    </row>
    <row r="43" spans="1:14">
      <c r="A43" s="13">
        <v>33</v>
      </c>
      <c r="B43" s="27"/>
      <c r="C43" s="30" t="s">
        <v>52</v>
      </c>
      <c r="D43" s="30"/>
      <c r="E43" s="2"/>
      <c r="F43" s="28">
        <f>SUM(F35:F42)</f>
        <v>7680</v>
      </c>
      <c r="G43" s="28">
        <f t="shared" ref="G43:I43" si="5">SUM(G35:G42)</f>
        <v>51200</v>
      </c>
      <c r="H43" s="28">
        <f t="shared" si="5"/>
        <v>51200</v>
      </c>
      <c r="I43" s="28">
        <f t="shared" si="5"/>
        <v>51200</v>
      </c>
      <c r="J43" s="31"/>
      <c r="K43" s="13">
        <f t="shared" si="4"/>
        <v>33</v>
      </c>
      <c r="L43" s="16"/>
      <c r="M43" s="27"/>
      <c r="N43" s="168" t="s">
        <v>30</v>
      </c>
    </row>
    <row r="44" spans="1:14">
      <c r="A44" s="2"/>
      <c r="B44" s="2"/>
      <c r="C44" s="2"/>
      <c r="D44" s="2"/>
      <c r="E44" s="2"/>
      <c r="F44" s="21"/>
      <c r="G44" s="21"/>
      <c r="H44" s="22"/>
      <c r="I44" s="22"/>
      <c r="J44" s="2"/>
      <c r="K44" s="2"/>
      <c r="L44" s="6"/>
      <c r="M44" s="2"/>
      <c r="N44" s="170"/>
    </row>
    <row r="45" spans="1:14">
      <c r="A45" s="32"/>
      <c r="B45" s="33"/>
      <c r="C45" s="34" t="s">
        <v>53</v>
      </c>
      <c r="D45" s="34"/>
      <c r="E45" s="32"/>
      <c r="F45" s="25"/>
      <c r="G45" s="25"/>
      <c r="H45" s="219"/>
      <c r="I45" s="219"/>
      <c r="J45" s="33"/>
      <c r="K45" s="32"/>
      <c r="L45" s="35"/>
      <c r="M45" s="33"/>
      <c r="N45" s="171"/>
    </row>
    <row r="46" spans="1:14">
      <c r="A46" s="36">
        <v>34</v>
      </c>
      <c r="B46" s="36"/>
      <c r="C46" s="17" t="s">
        <v>54</v>
      </c>
      <c r="D46" s="17"/>
      <c r="E46" s="32"/>
      <c r="F46" s="28">
        <f>'A2. Bgt_FuncExp'!M113</f>
        <v>0</v>
      </c>
      <c r="G46" s="28">
        <f>+'A2. Bgt_FuncExp'!I113</f>
        <v>0</v>
      </c>
      <c r="H46" s="221">
        <f>+'A2. Bgt_FuncExp'!K113</f>
        <v>0</v>
      </c>
      <c r="I46" s="221">
        <f>+'A2. Bgt_FuncExp'!M113</f>
        <v>0</v>
      </c>
      <c r="J46" s="33"/>
      <c r="K46" s="13">
        <f>A46</f>
        <v>34</v>
      </c>
      <c r="L46" s="16"/>
      <c r="M46" s="36"/>
      <c r="N46" s="168" t="s">
        <v>33</v>
      </c>
    </row>
    <row r="47" spans="1:14">
      <c r="A47" s="36">
        <v>35</v>
      </c>
      <c r="B47" s="36"/>
      <c r="C47" s="17" t="s">
        <v>27</v>
      </c>
      <c r="D47" s="18"/>
      <c r="E47" s="32"/>
      <c r="F47" s="28" t="str">
        <f>+'A2. Bgt_FuncExp'!G114</f>
        <v xml:space="preserve"> </v>
      </c>
      <c r="G47" s="28" t="str">
        <f>+'A2. Bgt_FuncExp'!I114</f>
        <v xml:space="preserve"> </v>
      </c>
      <c r="H47" s="221" t="str">
        <f>+'A2. Bgt_FuncExp'!K114</f>
        <v xml:space="preserve"> </v>
      </c>
      <c r="I47" s="221" t="str">
        <f>+'A2. Bgt_FuncExp'!M114</f>
        <v xml:space="preserve"> </v>
      </c>
      <c r="J47" s="33"/>
      <c r="K47" s="13">
        <f>A47</f>
        <v>35</v>
      </c>
      <c r="L47" s="16"/>
      <c r="M47" s="36"/>
      <c r="N47" s="168" t="s">
        <v>33</v>
      </c>
    </row>
    <row r="48" spans="1:14">
      <c r="A48" s="36">
        <v>36</v>
      </c>
      <c r="B48" s="37"/>
      <c r="C48" s="38" t="s">
        <v>55</v>
      </c>
      <c r="D48" s="38"/>
      <c r="E48" s="32"/>
      <c r="F48" s="28">
        <f>SUM(F46:F47)</f>
        <v>0</v>
      </c>
      <c r="G48" s="28">
        <f t="shared" ref="G48:I48" si="6">SUM(G46:G47)</f>
        <v>0</v>
      </c>
      <c r="H48" s="28">
        <f t="shared" si="6"/>
        <v>0</v>
      </c>
      <c r="I48" s="28">
        <f t="shared" si="6"/>
        <v>0</v>
      </c>
      <c r="J48" s="39"/>
      <c r="K48" s="13">
        <f>A48</f>
        <v>36</v>
      </c>
      <c r="L48" s="16"/>
      <c r="M48" s="37"/>
      <c r="N48" s="167" t="s">
        <v>30</v>
      </c>
    </row>
    <row r="49" spans="1:14">
      <c r="A49" s="36">
        <v>37</v>
      </c>
      <c r="B49" s="36"/>
      <c r="C49" s="38" t="s">
        <v>56</v>
      </c>
      <c r="D49" s="38"/>
      <c r="E49" s="32"/>
      <c r="F49" s="28">
        <f>F43-F48</f>
        <v>7680</v>
      </c>
      <c r="G49" s="28">
        <f t="shared" ref="G49:I49" si="7">G43-G48</f>
        <v>51200</v>
      </c>
      <c r="H49" s="28">
        <f t="shared" si="7"/>
        <v>51200</v>
      </c>
      <c r="I49" s="28">
        <f t="shared" si="7"/>
        <v>51200</v>
      </c>
      <c r="J49" s="33"/>
      <c r="K49" s="13">
        <f>A49</f>
        <v>37</v>
      </c>
      <c r="L49" s="16"/>
      <c r="M49" s="36"/>
      <c r="N49" s="167" t="s">
        <v>30</v>
      </c>
    </row>
    <row r="50" spans="1:14">
      <c r="A50" s="40"/>
      <c r="B50" s="33"/>
      <c r="C50" s="34"/>
      <c r="D50" s="34"/>
      <c r="E50" s="32"/>
      <c r="F50" s="25"/>
      <c r="G50" s="25"/>
      <c r="H50" s="219"/>
      <c r="I50" s="219"/>
      <c r="J50" s="33"/>
      <c r="K50" s="40"/>
      <c r="L50" s="41"/>
      <c r="M50" s="33"/>
      <c r="N50" s="171"/>
    </row>
    <row r="51" spans="1:14">
      <c r="A51" s="32">
        <v>38</v>
      </c>
      <c r="B51" s="7"/>
      <c r="C51" s="24" t="s">
        <v>57</v>
      </c>
      <c r="D51" s="24"/>
      <c r="E51" s="2"/>
      <c r="F51" s="28">
        <f>F32+F49</f>
        <v>150980</v>
      </c>
      <c r="G51" s="28">
        <f>G32+G49</f>
        <v>65410</v>
      </c>
      <c r="H51" s="28">
        <f>H32+H49</f>
        <v>51422.050000000047</v>
      </c>
      <c r="I51" s="28">
        <f>I32+I49</f>
        <v>51922.949375000084</v>
      </c>
      <c r="J51" s="7"/>
      <c r="K51" s="13">
        <f>A51</f>
        <v>38</v>
      </c>
      <c r="L51" s="6"/>
      <c r="M51" s="7"/>
      <c r="N51" s="170" t="s">
        <v>30</v>
      </c>
    </row>
    <row r="52" spans="1:14" ht="22">
      <c r="A52" s="32">
        <v>39</v>
      </c>
      <c r="B52" s="7"/>
      <c r="C52" s="24" t="s">
        <v>27</v>
      </c>
      <c r="D52" s="42"/>
      <c r="E52" s="2"/>
      <c r="F52" s="212">
        <v>0</v>
      </c>
      <c r="G52" s="15"/>
      <c r="H52" s="29"/>
      <c r="I52" s="29"/>
      <c r="J52" s="7"/>
      <c r="K52" s="13">
        <f>A52</f>
        <v>39</v>
      </c>
      <c r="L52" s="6"/>
      <c r="M52" s="7"/>
      <c r="N52" s="172" t="s">
        <v>311</v>
      </c>
    </row>
    <row r="53" spans="1:14">
      <c r="A53" s="32">
        <v>40</v>
      </c>
      <c r="B53" s="7"/>
      <c r="C53" s="246" t="s">
        <v>58</v>
      </c>
      <c r="D53" s="246"/>
      <c r="E53" s="2"/>
      <c r="F53" s="212">
        <f>2000+5000</f>
        <v>7000</v>
      </c>
      <c r="G53" s="15">
        <f>F54</f>
        <v>157980</v>
      </c>
      <c r="H53" s="29">
        <f>G54</f>
        <v>223390</v>
      </c>
      <c r="I53" s="29">
        <f>H54</f>
        <v>274812.05000000005</v>
      </c>
      <c r="J53" s="7"/>
      <c r="K53" s="13">
        <f>A53</f>
        <v>40</v>
      </c>
      <c r="L53" s="6"/>
      <c r="M53" s="7"/>
      <c r="N53" s="170" t="s">
        <v>310</v>
      </c>
    </row>
    <row r="54" spans="1:14">
      <c r="A54" s="32">
        <v>41</v>
      </c>
      <c r="B54" s="7"/>
      <c r="C54" s="24" t="s">
        <v>59</v>
      </c>
      <c r="D54" s="24"/>
      <c r="E54" s="2"/>
      <c r="F54" s="28">
        <f>SUM(F51:F53)</f>
        <v>157980</v>
      </c>
      <c r="G54" s="28">
        <f t="shared" ref="G54:I54" si="8">SUM(G51:G53)</f>
        <v>223390</v>
      </c>
      <c r="H54" s="28">
        <f t="shared" si="8"/>
        <v>274812.05000000005</v>
      </c>
      <c r="I54" s="28">
        <f t="shared" si="8"/>
        <v>326734.99937500013</v>
      </c>
      <c r="J54" s="7"/>
      <c r="K54" s="13">
        <f>A54</f>
        <v>41</v>
      </c>
      <c r="L54" s="6"/>
      <c r="M54" s="7"/>
      <c r="N54" s="170" t="s">
        <v>60</v>
      </c>
    </row>
  </sheetData>
  <mergeCells count="4">
    <mergeCell ref="K1:L1"/>
    <mergeCell ref="A3:I3"/>
    <mergeCell ref="A4:I4"/>
    <mergeCell ref="F6:F7"/>
  </mergeCells>
  <conditionalFormatting sqref="F54">
    <cfRule type="cellIs" dxfId="1" priority="2" stopIfTrue="1" operator="notEqual">
      <formula>$F$55</formula>
    </cfRule>
  </conditionalFormatting>
  <conditionalFormatting sqref="G54:I54">
    <cfRule type="cellIs" dxfId="0" priority="1" stopIfTrue="1" operator="notEqual">
      <formula>$F$55</formula>
    </cfRule>
  </conditionalFormatting>
  <pageMargins left="0.75" right="0.75" top="0.49" bottom="0.47" header="0.25" footer="0.32"/>
  <pageSetup scale="64" orientation="landscape"/>
  <headerFooter alignWithMargins="0">
    <oddHeader>&amp;R&amp;"Arial,Bold"Page &amp;P</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499984740745262"/>
  </sheetPr>
  <dimension ref="A1:CB353"/>
  <sheetViews>
    <sheetView tabSelected="1" zoomScale="130" zoomScaleNormal="130" zoomScaleSheetLayoutView="50" zoomScalePageLayoutView="130" workbookViewId="0">
      <pane xSplit="4" ySplit="8" topLeftCell="E64" activePane="bottomRight" state="frozen"/>
      <selection pane="topRight" activeCell="E1" sqref="E1"/>
      <selection pane="bottomLeft" activeCell="A9" sqref="A9"/>
      <selection pane="bottomRight" activeCell="I66" sqref="I66"/>
    </sheetView>
  </sheetViews>
  <sheetFormatPr baseColWidth="10" defaultColWidth="8.83203125" defaultRowHeight="11" outlineLevelRow="1" outlineLevelCol="1" x14ac:dyDescent="0"/>
  <cols>
    <col min="1" max="1" width="4.1640625" style="107" customWidth="1"/>
    <col min="2" max="2" width="0.1640625" style="7" customWidth="1"/>
    <col min="3" max="3" width="7.5" style="113" customWidth="1"/>
    <col min="4" max="4" width="43.83203125" style="7" customWidth="1"/>
    <col min="5" max="5" width="2.33203125" style="7" customWidth="1"/>
    <col min="6" max="6" width="17.5" style="7" hidden="1" customWidth="1"/>
    <col min="7" max="7" width="19.6640625" style="7" customWidth="1"/>
    <col min="8" max="8" width="8.6640625" style="7" customWidth="1"/>
    <col min="9" max="9" width="19.6640625" style="7" customWidth="1"/>
    <col min="10" max="10" width="8.6640625" style="7" customWidth="1"/>
    <col min="11" max="11" width="19.6640625" style="7" customWidth="1"/>
    <col min="12" max="12" width="8.6640625" style="7" customWidth="1"/>
    <col min="13" max="13" width="21.33203125" style="7" customWidth="1"/>
    <col min="14" max="14" width="8.6640625" style="115" customWidth="1"/>
    <col min="15" max="15" width="2.83203125" style="7" customWidth="1"/>
    <col min="16" max="16" width="4.33203125" style="115" customWidth="1"/>
    <col min="17" max="17" width="9.5" style="7" customWidth="1"/>
    <col min="18" max="18" width="2.5" style="115" customWidth="1"/>
    <col min="19" max="19" width="77.6640625" style="170" customWidth="1"/>
    <col min="20" max="20" width="10.5" style="115" hidden="1" customWidth="1"/>
    <col min="21" max="21" width="9.33203125" style="7" customWidth="1"/>
    <col min="22" max="22" width="4.33203125" style="115" customWidth="1"/>
    <col min="23" max="23" width="8.5" style="7" customWidth="1"/>
    <col min="24" max="24" width="4.33203125" style="115" customWidth="1"/>
    <col min="25" max="25" width="14.83203125" style="113" customWidth="1"/>
    <col min="26" max="26" width="7.1640625" style="115" customWidth="1"/>
    <col min="27" max="27" width="1" style="7" customWidth="1"/>
    <col min="28" max="28" width="4.83203125" style="107" hidden="1" customWidth="1" outlineLevel="1"/>
    <col min="29" max="29" width="6" style="110" hidden="1" customWidth="1" outlineLevel="1"/>
    <col min="30" max="30" width="1" style="7" hidden="1" customWidth="1" outlineLevel="1"/>
    <col min="31" max="31" width="94.6640625" style="116" customWidth="1" collapsed="1"/>
    <col min="32" max="32" width="19.6640625" style="50" hidden="1" customWidth="1"/>
    <col min="33" max="33" width="78.33203125" style="7" customWidth="1"/>
    <col min="34" max="34" width="78.5" style="7" customWidth="1"/>
    <col min="35" max="35" width="73.6640625" style="7" customWidth="1"/>
    <col min="36" max="36" width="78.83203125" style="7" customWidth="1"/>
    <col min="37" max="37" width="101.6640625" style="7" customWidth="1"/>
    <col min="38" max="38" width="116.83203125" style="7" customWidth="1"/>
    <col min="39" max="39" width="112.83203125" style="7" customWidth="1"/>
    <col min="40" max="40" width="100.33203125" style="7" customWidth="1"/>
    <col min="41" max="41" width="92" style="7" customWidth="1"/>
    <col min="42" max="42" width="84.83203125" style="7" customWidth="1"/>
    <col min="43" max="43" width="57.6640625" style="7" customWidth="1"/>
    <col min="44" max="44" width="42.5" style="7" customWidth="1"/>
    <col min="45" max="45" width="47.6640625" style="7" customWidth="1"/>
    <col min="46" max="46" width="92" style="7" customWidth="1"/>
    <col min="47" max="47" width="62" style="7" customWidth="1"/>
    <col min="48" max="48" width="85.1640625" style="7" customWidth="1"/>
    <col min="49" max="49" width="102.33203125" style="7" customWidth="1"/>
    <col min="50" max="50" width="111.6640625" style="7" customWidth="1"/>
    <col min="51" max="51" width="132.83203125" style="7" customWidth="1"/>
    <col min="52" max="52" width="81.6640625" style="7" customWidth="1"/>
    <col min="53" max="53" width="80.5" style="7" customWidth="1"/>
    <col min="54" max="54" width="66.83203125" style="7" customWidth="1"/>
    <col min="55" max="55" width="64.83203125" style="7" customWidth="1"/>
    <col min="56" max="56" width="84.33203125" style="7" customWidth="1"/>
    <col min="57" max="57" width="78.83203125" style="7" customWidth="1"/>
    <col min="58" max="58" width="31.1640625" style="7" customWidth="1"/>
    <col min="59" max="59" width="40.83203125" style="7" customWidth="1"/>
    <col min="60" max="60" width="22.33203125" style="7" customWidth="1"/>
    <col min="61" max="61" width="17.6640625" style="7" customWidth="1"/>
    <col min="62" max="62" width="31.1640625" style="7" customWidth="1"/>
    <col min="63" max="63" width="30.5" style="7" customWidth="1"/>
    <col min="64" max="64" width="20.33203125" style="7" customWidth="1"/>
    <col min="65" max="65" width="22.33203125" style="7" customWidth="1"/>
    <col min="66" max="66" width="41.5" style="7" customWidth="1"/>
    <col min="67" max="67" width="49.5" style="7" customWidth="1"/>
    <col min="68" max="68" width="36.83203125" style="7" customWidth="1"/>
    <col min="69" max="69" width="34.5" style="7" customWidth="1"/>
    <col min="70" max="70" width="20.5" style="7" customWidth="1"/>
    <col min="71" max="71" width="19.5" style="7" customWidth="1"/>
    <col min="72" max="72" width="15.5" style="7" customWidth="1"/>
    <col min="73" max="73" width="18.5" style="7" customWidth="1"/>
    <col min="74" max="74" width="53.6640625" style="7" customWidth="1"/>
    <col min="75" max="75" width="41.6640625" style="7" customWidth="1"/>
    <col min="76" max="76" width="42.33203125" style="7" customWidth="1"/>
    <col min="77" max="77" width="56.33203125" style="7" customWidth="1"/>
    <col min="78" max="78" width="50.5" style="7" customWidth="1"/>
    <col min="79" max="79" width="33.6640625" style="7" customWidth="1"/>
    <col min="80" max="80" width="30.5" style="7" customWidth="1"/>
    <col min="81" max="81" width="41.5" style="7" customWidth="1"/>
    <col min="82" max="82" width="53.5" style="7" customWidth="1"/>
    <col min="83" max="83" width="48.83203125" style="7" customWidth="1"/>
    <col min="84" max="84" width="32" style="7" customWidth="1"/>
    <col min="85" max="85" width="43.1640625" style="7" customWidth="1"/>
    <col min="86" max="86" width="36.5" style="7" customWidth="1"/>
    <col min="87" max="87" width="43.1640625" style="7" customWidth="1"/>
    <col min="88" max="88" width="36" style="7" customWidth="1"/>
    <col min="89" max="89" width="42.83203125" style="7" customWidth="1"/>
    <col min="90" max="90" width="43.1640625" style="7" customWidth="1"/>
    <col min="91" max="91" width="58.83203125" style="7" customWidth="1"/>
    <col min="92" max="92" width="34.33203125" style="7" customWidth="1"/>
    <col min="93" max="16384" width="8.83203125" style="7"/>
  </cols>
  <sheetData>
    <row r="1" spans="1:80" ht="17">
      <c r="A1" s="43"/>
      <c r="B1" s="2"/>
      <c r="C1" s="3" t="s">
        <v>0</v>
      </c>
      <c r="D1" s="158" t="str">
        <f>'A1. BudgetSumm'!D1</f>
        <v>North Shore Middle School</v>
      </c>
      <c r="E1" s="44"/>
      <c r="F1" s="44"/>
      <c r="G1" s="44"/>
      <c r="H1" s="44"/>
      <c r="I1" s="44"/>
      <c r="J1" s="44"/>
      <c r="K1" s="44"/>
      <c r="L1" s="44"/>
      <c r="M1" s="214"/>
      <c r="N1" s="215"/>
      <c r="O1" s="44"/>
      <c r="P1" s="254" t="s">
        <v>61</v>
      </c>
      <c r="Q1" s="254"/>
      <c r="R1" s="45"/>
      <c r="S1" s="154" t="s">
        <v>302</v>
      </c>
      <c r="T1" s="45"/>
      <c r="V1" s="45"/>
      <c r="X1" s="45"/>
      <c r="Y1" s="46"/>
      <c r="Z1" s="45"/>
      <c r="AA1" s="2"/>
      <c r="AB1" s="47"/>
      <c r="AC1" s="48"/>
      <c r="AD1" s="2"/>
      <c r="AE1" s="49"/>
    </row>
    <row r="2" spans="1:80">
      <c r="A2" s="47"/>
      <c r="B2" s="2"/>
      <c r="C2" s="46"/>
      <c r="D2" s="2"/>
      <c r="E2" s="2"/>
      <c r="F2" s="2"/>
      <c r="G2" s="2"/>
      <c r="H2" s="2"/>
      <c r="I2" s="2"/>
      <c r="J2" s="2"/>
      <c r="K2" s="2"/>
      <c r="L2" s="2"/>
      <c r="M2" s="2"/>
      <c r="N2" s="51"/>
      <c r="O2" s="2"/>
      <c r="P2" s="51"/>
      <c r="Q2" s="2"/>
      <c r="R2" s="51"/>
      <c r="S2" s="163" t="s">
        <v>301</v>
      </c>
      <c r="T2" s="51"/>
      <c r="U2" s="2"/>
      <c r="V2" s="51"/>
      <c r="W2" s="2"/>
      <c r="X2" s="51"/>
      <c r="Y2" s="46"/>
      <c r="Z2" s="51"/>
      <c r="AA2" s="2"/>
      <c r="AB2" s="47"/>
      <c r="AC2" s="48"/>
      <c r="AD2" s="2"/>
      <c r="AE2" s="49"/>
    </row>
    <row r="3" spans="1:80" ht="12.75" customHeight="1">
      <c r="A3" s="255" t="s">
        <v>62</v>
      </c>
      <c r="B3" s="255"/>
      <c r="C3" s="255"/>
      <c r="D3" s="255"/>
      <c r="E3" s="255"/>
      <c r="F3" s="255"/>
      <c r="G3" s="255"/>
      <c r="H3" s="255"/>
      <c r="I3" s="255"/>
      <c r="J3" s="255"/>
      <c r="K3" s="255"/>
      <c r="L3" s="255"/>
      <c r="M3" s="255"/>
      <c r="N3" s="255"/>
      <c r="O3" s="52"/>
      <c r="P3" s="52"/>
      <c r="Q3" s="52"/>
      <c r="R3" s="52"/>
      <c r="S3" s="164" t="s">
        <v>303</v>
      </c>
      <c r="T3" s="52"/>
      <c r="U3" s="52"/>
      <c r="V3" s="52"/>
      <c r="W3" s="52"/>
      <c r="X3" s="52"/>
      <c r="Y3" s="52"/>
      <c r="Z3" s="52"/>
      <c r="AA3" s="2"/>
      <c r="AB3" s="2"/>
      <c r="AC3" s="48"/>
      <c r="AD3" s="2"/>
      <c r="AE3" s="49"/>
    </row>
    <row r="4" spans="1:80" ht="12.75" customHeight="1">
      <c r="A4" s="251"/>
      <c r="B4" s="251"/>
      <c r="C4" s="251"/>
      <c r="D4" s="251"/>
      <c r="E4" s="251"/>
      <c r="F4" s="251"/>
      <c r="G4" s="251"/>
      <c r="H4" s="251"/>
      <c r="I4" s="251"/>
      <c r="J4" s="251"/>
      <c r="K4" s="251"/>
      <c r="L4" s="251"/>
      <c r="M4" s="251"/>
      <c r="N4" s="251"/>
      <c r="O4" s="52"/>
      <c r="P4" s="52"/>
      <c r="Q4" s="52"/>
      <c r="R4" s="52"/>
      <c r="S4" s="159"/>
      <c r="T4" s="52"/>
      <c r="U4" s="52"/>
      <c r="V4" s="52"/>
      <c r="W4" s="52"/>
      <c r="X4" s="52"/>
      <c r="Y4" s="52"/>
      <c r="Z4" s="52"/>
      <c r="AA4" s="2"/>
      <c r="AB4" s="2"/>
      <c r="AC4" s="48"/>
      <c r="AD4" s="2"/>
      <c r="AE4" s="49"/>
    </row>
    <row r="5" spans="1:80" ht="26.25" customHeight="1">
      <c r="A5" s="8"/>
      <c r="B5" s="53"/>
      <c r="C5" s="53"/>
      <c r="D5" s="53"/>
      <c r="E5" s="53"/>
      <c r="F5" s="53"/>
      <c r="G5" s="53"/>
      <c r="H5" s="53"/>
      <c r="I5" s="53"/>
      <c r="J5" s="53"/>
      <c r="K5" s="53"/>
      <c r="L5" s="53"/>
      <c r="M5" s="53"/>
      <c r="N5" s="53"/>
      <c r="O5" s="53"/>
      <c r="P5" s="53"/>
      <c r="Q5" s="53"/>
      <c r="R5" s="53"/>
      <c r="S5" s="173"/>
      <c r="T5" s="53"/>
      <c r="U5" s="53"/>
      <c r="V5" s="53"/>
      <c r="W5" s="53"/>
      <c r="X5" s="53"/>
      <c r="Y5" s="53"/>
      <c r="Z5" s="54"/>
      <c r="AA5" s="2"/>
      <c r="AB5" s="2"/>
      <c r="AC5" s="48"/>
      <c r="AD5" s="2"/>
      <c r="AE5" s="49"/>
    </row>
    <row r="6" spans="1:80" s="32" customFormat="1" hidden="1">
      <c r="A6" s="55"/>
      <c r="C6" s="56"/>
      <c r="M6" s="203">
        <v>1</v>
      </c>
      <c r="N6" s="203">
        <v>2</v>
      </c>
      <c r="O6" s="58">
        <v>3</v>
      </c>
      <c r="P6" s="57">
        <v>4</v>
      </c>
      <c r="Q6" s="59">
        <v>5</v>
      </c>
      <c r="R6" s="57">
        <v>6</v>
      </c>
      <c r="S6" s="174">
        <v>7</v>
      </c>
      <c r="T6" s="57">
        <v>8</v>
      </c>
      <c r="U6" s="59">
        <v>9</v>
      </c>
      <c r="V6" s="57">
        <v>10</v>
      </c>
      <c r="W6" s="59">
        <v>11</v>
      </c>
      <c r="X6" s="57">
        <v>12</v>
      </c>
      <c r="Y6" s="58">
        <v>13</v>
      </c>
      <c r="Z6" s="57">
        <v>14</v>
      </c>
      <c r="AB6" s="55"/>
      <c r="AC6" s="60"/>
      <c r="AE6" s="61"/>
      <c r="AF6" s="62"/>
    </row>
    <row r="7" spans="1:80" ht="33" customHeight="1" thickBot="1">
      <c r="A7" s="5"/>
      <c r="C7" s="7"/>
      <c r="E7" s="63"/>
      <c r="F7" s="63"/>
      <c r="G7" s="63"/>
      <c r="H7" s="63"/>
      <c r="I7" s="63"/>
      <c r="J7" s="63"/>
      <c r="K7" s="63"/>
      <c r="L7" s="63"/>
      <c r="M7" s="256"/>
      <c r="N7" s="256"/>
      <c r="O7" s="2"/>
      <c r="P7" s="7"/>
      <c r="Q7" s="64"/>
      <c r="R7" s="65"/>
      <c r="S7" s="175" t="s">
        <v>4</v>
      </c>
      <c r="T7" s="66" t="s">
        <v>63</v>
      </c>
      <c r="V7" s="7"/>
      <c r="X7" s="7"/>
      <c r="Y7" s="7"/>
      <c r="Z7" s="7"/>
      <c r="AB7" s="7"/>
      <c r="AC7" s="7"/>
      <c r="AE7" s="7"/>
      <c r="AF7" s="7"/>
      <c r="CB7" s="23"/>
    </row>
    <row r="8" spans="1:80" ht="23" thickBot="1">
      <c r="A8" s="67" t="s">
        <v>3</v>
      </c>
      <c r="B8" s="65"/>
      <c r="C8" s="68" t="s">
        <v>64</v>
      </c>
      <c r="D8" s="68"/>
      <c r="E8" s="63"/>
      <c r="F8" s="63"/>
      <c r="G8" s="63" t="s">
        <v>306</v>
      </c>
      <c r="H8" s="205" t="s">
        <v>65</v>
      </c>
      <c r="I8" s="63" t="s">
        <v>245</v>
      </c>
      <c r="J8" s="205" t="s">
        <v>65</v>
      </c>
      <c r="K8" s="63" t="s">
        <v>308</v>
      </c>
      <c r="L8" s="205" t="s">
        <v>65</v>
      </c>
      <c r="M8" s="204" t="s">
        <v>307</v>
      </c>
      <c r="N8" s="205" t="s">
        <v>65</v>
      </c>
      <c r="O8" s="2"/>
      <c r="P8" s="9" t="s">
        <v>3</v>
      </c>
      <c r="Q8" s="69"/>
      <c r="R8" s="65"/>
      <c r="S8" s="176" t="s">
        <v>304</v>
      </c>
      <c r="T8" s="66"/>
      <c r="V8" s="7"/>
      <c r="X8" s="7"/>
      <c r="Y8" s="7"/>
      <c r="Z8" s="7"/>
      <c r="AB8" s="7"/>
      <c r="AC8" s="7"/>
      <c r="AE8" s="7"/>
      <c r="AF8" s="7"/>
      <c r="CB8" s="23"/>
    </row>
    <row r="9" spans="1:80">
      <c r="A9" s="70"/>
      <c r="B9" s="24"/>
      <c r="C9" s="2"/>
      <c r="D9" s="2"/>
      <c r="E9" s="2"/>
      <c r="F9" s="2"/>
      <c r="G9" s="2"/>
      <c r="H9" s="202"/>
      <c r="I9" s="2"/>
      <c r="J9" s="202"/>
      <c r="K9" s="2"/>
      <c r="L9" s="202"/>
      <c r="M9" s="46"/>
      <c r="N9" s="71"/>
      <c r="O9" s="2"/>
      <c r="P9" s="70"/>
      <c r="Q9" s="8"/>
      <c r="R9" s="24"/>
      <c r="S9" s="177"/>
      <c r="T9" s="50"/>
      <c r="V9" s="7"/>
      <c r="X9" s="7"/>
      <c r="Y9" s="7"/>
      <c r="Z9" s="7"/>
      <c r="AB9" s="7"/>
      <c r="AC9" s="7"/>
      <c r="AE9" s="7"/>
      <c r="AF9" s="7"/>
    </row>
    <row r="10" spans="1:80">
      <c r="A10" s="72">
        <v>100</v>
      </c>
      <c r="B10" s="27"/>
      <c r="C10" s="73" t="s">
        <v>32</v>
      </c>
      <c r="D10" s="73"/>
      <c r="E10" s="2"/>
      <c r="F10" s="2"/>
      <c r="G10" s="74">
        <f t="shared" ref="G10:N10" si="0">G11+G15+G18+G21+G24+G27+G32+G36</f>
        <v>29400</v>
      </c>
      <c r="H10" s="227">
        <f t="shared" si="0"/>
        <v>0.4</v>
      </c>
      <c r="I10" s="197">
        <f t="shared" si="0"/>
        <v>178533</v>
      </c>
      <c r="J10" s="227">
        <f t="shared" si="0"/>
        <v>2</v>
      </c>
      <c r="K10" s="197">
        <f t="shared" si="0"/>
        <v>180946.32499999998</v>
      </c>
      <c r="L10" s="233">
        <f t="shared" si="0"/>
        <v>2</v>
      </c>
      <c r="M10" s="197">
        <f t="shared" si="0"/>
        <v>255014.00374999997</v>
      </c>
      <c r="N10" s="227">
        <f t="shared" si="0"/>
        <v>2.71</v>
      </c>
      <c r="O10" s="2"/>
      <c r="P10" s="72">
        <f>A10</f>
        <v>100</v>
      </c>
      <c r="Q10" s="75"/>
      <c r="R10" s="13"/>
      <c r="S10" s="178" t="str">
        <f>C10&amp;" - Calculates automatically."</f>
        <v>Administration - Calculates automatically.</v>
      </c>
      <c r="T10" s="76" t="s">
        <v>66</v>
      </c>
      <c r="V10" s="7"/>
      <c r="X10" s="7"/>
      <c r="Y10" s="7"/>
      <c r="Z10" s="7"/>
      <c r="AB10" s="7"/>
      <c r="AC10" s="7"/>
      <c r="AE10" s="7"/>
      <c r="AF10" s="7"/>
    </row>
    <row r="11" spans="1:80">
      <c r="A11" s="77">
        <v>110</v>
      </c>
      <c r="B11" s="27"/>
      <c r="C11" s="78" t="s">
        <v>299</v>
      </c>
      <c r="D11" s="73"/>
      <c r="E11" s="2"/>
      <c r="F11" s="2"/>
      <c r="G11" s="74">
        <f>SUM(G12:G14)</f>
        <v>2500</v>
      </c>
      <c r="H11" s="228"/>
      <c r="I11" s="197">
        <f>SUM(I12:I14)</f>
        <v>2600</v>
      </c>
      <c r="J11" s="228"/>
      <c r="K11" s="197">
        <f>SUM(K12:K14)</f>
        <v>2665</v>
      </c>
      <c r="L11" s="234"/>
      <c r="M11" s="197">
        <f>SUM(M12:M14)</f>
        <v>2731.625</v>
      </c>
      <c r="N11" s="228"/>
      <c r="O11" s="2"/>
      <c r="P11" s="77">
        <f>A11</f>
        <v>110</v>
      </c>
      <c r="Q11" s="75"/>
      <c r="R11" s="13"/>
      <c r="S11" s="179" t="s">
        <v>67</v>
      </c>
      <c r="T11" s="50" t="s">
        <v>68</v>
      </c>
      <c r="V11" s="7"/>
      <c r="X11" s="7"/>
      <c r="Y11" s="7"/>
      <c r="Z11" s="7"/>
      <c r="AB11" s="7"/>
      <c r="AC11" s="7"/>
      <c r="AE11" s="7"/>
      <c r="AF11" s="7"/>
    </row>
    <row r="12" spans="1:80" outlineLevel="1">
      <c r="A12" s="80">
        <v>111</v>
      </c>
      <c r="B12" s="27"/>
      <c r="C12" s="13" t="s">
        <v>69</v>
      </c>
      <c r="D12" s="73"/>
      <c r="E12" s="2"/>
      <c r="F12" s="2" t="s">
        <v>317</v>
      </c>
      <c r="G12" s="81">
        <v>1500</v>
      </c>
      <c r="H12" s="228"/>
      <c r="I12" s="198"/>
      <c r="J12" s="228"/>
      <c r="K12" s="198"/>
      <c r="L12" s="234"/>
      <c r="M12" s="198"/>
      <c r="N12" s="228"/>
      <c r="O12" s="2"/>
      <c r="P12" s="80">
        <f>A12</f>
        <v>111</v>
      </c>
      <c r="Q12" s="75"/>
      <c r="R12" s="13"/>
      <c r="S12" s="179" t="s">
        <v>70</v>
      </c>
      <c r="T12" s="50" t="s">
        <v>68</v>
      </c>
      <c r="V12" s="7"/>
      <c r="X12" s="7"/>
      <c r="Y12" s="7"/>
      <c r="Z12" s="7"/>
      <c r="AB12" s="7"/>
      <c r="AC12" s="7"/>
      <c r="AE12" s="7"/>
      <c r="AF12" s="7"/>
    </row>
    <row r="13" spans="1:80" outlineLevel="1">
      <c r="A13" s="80">
        <v>112</v>
      </c>
      <c r="B13" s="27"/>
      <c r="C13" s="13" t="s">
        <v>71</v>
      </c>
      <c r="D13" s="36"/>
      <c r="E13" s="2"/>
      <c r="F13" s="2" t="s">
        <v>320</v>
      </c>
      <c r="G13" s="81"/>
      <c r="H13" s="228"/>
      <c r="I13" s="198">
        <v>2000</v>
      </c>
      <c r="J13" s="228"/>
      <c r="K13" s="81">
        <v>2050</v>
      </c>
      <c r="L13" s="234"/>
      <c r="M13" s="81">
        <v>2101.25</v>
      </c>
      <c r="N13" s="228"/>
      <c r="O13" s="2"/>
      <c r="P13" s="80">
        <f>A13</f>
        <v>112</v>
      </c>
      <c r="Q13" s="75"/>
      <c r="R13" s="27"/>
      <c r="S13" s="180" t="s">
        <v>72</v>
      </c>
      <c r="T13" s="50" t="s">
        <v>68</v>
      </c>
      <c r="V13" s="7"/>
      <c r="X13" s="7"/>
      <c r="Y13" s="7"/>
      <c r="Z13" s="7"/>
      <c r="AB13" s="7"/>
      <c r="AC13" s="7"/>
      <c r="AE13" s="7"/>
      <c r="AF13" s="7"/>
    </row>
    <row r="14" spans="1:80" outlineLevel="1">
      <c r="A14" s="80">
        <v>113</v>
      </c>
      <c r="B14" s="27"/>
      <c r="C14" s="13" t="s">
        <v>73</v>
      </c>
      <c r="D14" s="36"/>
      <c r="E14" s="2"/>
      <c r="F14" s="2" t="s">
        <v>318</v>
      </c>
      <c r="G14" s="81">
        <v>1000</v>
      </c>
      <c r="H14" s="228"/>
      <c r="I14" s="81">
        <v>600</v>
      </c>
      <c r="J14" s="228"/>
      <c r="K14" s="81">
        <v>615</v>
      </c>
      <c r="L14" s="234"/>
      <c r="M14" s="81">
        <v>630.375</v>
      </c>
      <c r="N14" s="228"/>
      <c r="O14" s="2"/>
      <c r="P14" s="80">
        <v>113</v>
      </c>
      <c r="Q14" s="75"/>
      <c r="R14" s="27"/>
      <c r="S14" s="180" t="s">
        <v>74</v>
      </c>
      <c r="T14" s="50"/>
      <c r="V14" s="7"/>
      <c r="X14" s="7"/>
      <c r="Y14" s="7"/>
      <c r="Z14" s="7"/>
      <c r="AB14" s="7"/>
      <c r="AC14" s="7"/>
      <c r="AE14" s="7"/>
      <c r="AF14" s="7"/>
    </row>
    <row r="15" spans="1:80">
      <c r="A15" s="77">
        <v>120</v>
      </c>
      <c r="B15" s="82"/>
      <c r="C15" s="78" t="s">
        <v>75</v>
      </c>
      <c r="D15" s="13"/>
      <c r="E15" s="2"/>
      <c r="F15" s="2"/>
      <c r="G15" s="74">
        <f>SUM(G16:G17)</f>
        <v>13000</v>
      </c>
      <c r="H15" s="227">
        <f>H16</f>
        <v>0.2</v>
      </c>
      <c r="I15" s="197">
        <f>SUM(I16:I17)</f>
        <v>45000</v>
      </c>
      <c r="J15" s="227">
        <f>J16</f>
        <v>0.75</v>
      </c>
      <c r="K15" s="197">
        <f>SUM(K16:K17)</f>
        <v>46124.999999999993</v>
      </c>
      <c r="L15" s="233">
        <f>L16</f>
        <v>0.75</v>
      </c>
      <c r="M15" s="197">
        <f>SUM(M16:M17)</f>
        <v>47278.124999999985</v>
      </c>
      <c r="N15" s="227">
        <f>N16</f>
        <v>0.75</v>
      </c>
      <c r="O15" s="2"/>
      <c r="P15" s="77">
        <f t="shared" ref="P15:P41" si="1">A15</f>
        <v>120</v>
      </c>
      <c r="Q15" s="83"/>
      <c r="R15" s="82"/>
      <c r="S15" s="179" t="s">
        <v>76</v>
      </c>
      <c r="T15" s="50" t="s">
        <v>77</v>
      </c>
      <c r="V15" s="7"/>
      <c r="X15" s="7"/>
      <c r="Y15" s="7"/>
      <c r="Z15" s="7"/>
      <c r="AB15" s="7"/>
      <c r="AC15" s="7"/>
      <c r="AE15" s="7"/>
      <c r="AF15" s="7"/>
    </row>
    <row r="16" spans="1:80" ht="22" outlineLevel="1">
      <c r="A16" s="80">
        <v>121</v>
      </c>
      <c r="B16" s="27"/>
      <c r="C16" s="13" t="s">
        <v>78</v>
      </c>
      <c r="D16" s="73"/>
      <c r="E16" s="2"/>
      <c r="F16" s="2" t="s">
        <v>316</v>
      </c>
      <c r="G16" s="81">
        <v>13000</v>
      </c>
      <c r="H16" s="229">
        <v>0.2</v>
      </c>
      <c r="I16" s="81">
        <v>45000</v>
      </c>
      <c r="J16" s="229">
        <v>0.75</v>
      </c>
      <c r="K16" s="81">
        <v>46124.999999999993</v>
      </c>
      <c r="L16" s="235">
        <v>0.75</v>
      </c>
      <c r="M16" s="81">
        <v>47278.124999999985</v>
      </c>
      <c r="N16" s="229">
        <v>0.75</v>
      </c>
      <c r="O16" s="2"/>
      <c r="P16" s="80">
        <f t="shared" si="1"/>
        <v>121</v>
      </c>
      <c r="Q16" s="75"/>
      <c r="R16" s="13"/>
      <c r="S16" s="181" t="s">
        <v>79</v>
      </c>
      <c r="T16" s="50" t="s">
        <v>77</v>
      </c>
      <c r="V16" s="7"/>
      <c r="X16" s="7"/>
      <c r="Y16" s="7"/>
      <c r="Z16" s="7"/>
      <c r="AB16" s="7"/>
      <c r="AC16" s="7"/>
      <c r="AE16" s="7"/>
      <c r="AF16" s="7"/>
    </row>
    <row r="17" spans="1:32" outlineLevel="1">
      <c r="A17" s="80">
        <v>122</v>
      </c>
      <c r="B17" s="27"/>
      <c r="C17" s="13" t="s">
        <v>80</v>
      </c>
      <c r="D17" s="73"/>
      <c r="E17" s="2"/>
      <c r="F17" s="2" t="s">
        <v>317</v>
      </c>
      <c r="G17" s="81"/>
      <c r="H17" s="228"/>
      <c r="I17" s="198"/>
      <c r="J17" s="228"/>
      <c r="K17" s="198"/>
      <c r="L17" s="234"/>
      <c r="M17" s="198"/>
      <c r="N17" s="228"/>
      <c r="O17" s="2"/>
      <c r="P17" s="80">
        <f t="shared" si="1"/>
        <v>122</v>
      </c>
      <c r="Q17" s="75"/>
      <c r="R17" s="13"/>
      <c r="S17" s="179" t="s">
        <v>81</v>
      </c>
      <c r="T17" s="50" t="s">
        <v>77</v>
      </c>
      <c r="V17" s="7"/>
      <c r="X17" s="7"/>
      <c r="Y17" s="7"/>
      <c r="Z17" s="7"/>
      <c r="AB17" s="7"/>
      <c r="AC17" s="7"/>
      <c r="AE17" s="7"/>
      <c r="AF17" s="7"/>
    </row>
    <row r="18" spans="1:32">
      <c r="A18" s="77">
        <v>130</v>
      </c>
      <c r="B18" s="82"/>
      <c r="C18" s="78" t="s">
        <v>82</v>
      </c>
      <c r="D18" s="13"/>
      <c r="E18" s="2"/>
      <c r="F18" s="2"/>
      <c r="G18" s="74">
        <f>SUM(G19:G20)</f>
        <v>3000</v>
      </c>
      <c r="H18" s="227">
        <f>H19</f>
        <v>0</v>
      </c>
      <c r="I18" s="197">
        <f>SUM(I19:I20)</f>
        <v>42300</v>
      </c>
      <c r="J18" s="227">
        <f>J19</f>
        <v>0</v>
      </c>
      <c r="K18" s="197">
        <f>SUM(K19:K20)</f>
        <v>43357.499999999993</v>
      </c>
      <c r="L18" s="233">
        <f>L19</f>
        <v>0</v>
      </c>
      <c r="M18" s="197">
        <f>SUM(M19:M20)</f>
        <v>44441.437499999985</v>
      </c>
      <c r="N18" s="227">
        <f>N19</f>
        <v>0</v>
      </c>
      <c r="O18" s="2"/>
      <c r="P18" s="77">
        <f t="shared" si="1"/>
        <v>130</v>
      </c>
      <c r="Q18" s="83"/>
      <c r="R18" s="82"/>
      <c r="S18" s="179" t="s">
        <v>83</v>
      </c>
      <c r="T18" s="50" t="s">
        <v>84</v>
      </c>
      <c r="V18" s="7"/>
      <c r="X18" s="7"/>
      <c r="Y18" s="7"/>
      <c r="Z18" s="7"/>
      <c r="AB18" s="7"/>
      <c r="AC18" s="7"/>
      <c r="AE18" s="7"/>
      <c r="AF18" s="7"/>
    </row>
    <row r="19" spans="1:32" ht="22" outlineLevel="1">
      <c r="A19" s="80">
        <v>131</v>
      </c>
      <c r="B19" s="27"/>
      <c r="C19" s="13" t="s">
        <v>78</v>
      </c>
      <c r="D19" s="73"/>
      <c r="E19" s="2"/>
      <c r="F19" s="2" t="s">
        <v>316</v>
      </c>
      <c r="G19" s="81"/>
      <c r="H19" s="229"/>
      <c r="I19" s="198"/>
      <c r="J19" s="229"/>
      <c r="K19" s="198"/>
      <c r="L19" s="235"/>
      <c r="M19" s="198"/>
      <c r="N19" s="229"/>
      <c r="O19" s="2"/>
      <c r="P19" s="80">
        <f t="shared" si="1"/>
        <v>131</v>
      </c>
      <c r="Q19" s="75"/>
      <c r="R19" s="13"/>
      <c r="S19" s="181" t="s">
        <v>85</v>
      </c>
      <c r="T19" s="50" t="s">
        <v>84</v>
      </c>
      <c r="V19" s="7"/>
      <c r="X19" s="7"/>
      <c r="Y19" s="7"/>
      <c r="Z19" s="7"/>
      <c r="AB19" s="7"/>
      <c r="AC19" s="7"/>
      <c r="AE19" s="7"/>
      <c r="AF19" s="7"/>
    </row>
    <row r="20" spans="1:32" outlineLevel="1">
      <c r="A20" s="80">
        <v>132</v>
      </c>
      <c r="B20" s="27"/>
      <c r="C20" s="13" t="s">
        <v>80</v>
      </c>
      <c r="D20" s="73"/>
      <c r="E20" s="2"/>
      <c r="F20" s="2" t="s">
        <v>317</v>
      </c>
      <c r="G20" s="81">
        <v>3000</v>
      </c>
      <c r="H20" s="228"/>
      <c r="I20" s="198">
        <v>42300</v>
      </c>
      <c r="J20" s="228"/>
      <c r="K20" s="81">
        <v>43357.499999999993</v>
      </c>
      <c r="L20" s="234"/>
      <c r="M20" s="81">
        <v>44441.437499999985</v>
      </c>
      <c r="N20" s="228"/>
      <c r="O20" s="2"/>
      <c r="P20" s="80">
        <f t="shared" si="1"/>
        <v>132</v>
      </c>
      <c r="Q20" s="75"/>
      <c r="R20" s="13"/>
      <c r="S20" s="179" t="s">
        <v>81</v>
      </c>
      <c r="T20" s="50" t="s">
        <v>84</v>
      </c>
      <c r="V20" s="7"/>
      <c r="X20" s="7"/>
      <c r="Y20" s="7"/>
      <c r="Z20" s="7"/>
      <c r="AB20" s="7"/>
      <c r="AC20" s="7"/>
      <c r="AE20" s="7"/>
      <c r="AF20" s="7"/>
    </row>
    <row r="21" spans="1:32">
      <c r="A21" s="77">
        <v>140</v>
      </c>
      <c r="B21" s="27"/>
      <c r="C21" s="78" t="s">
        <v>86</v>
      </c>
      <c r="D21" s="36"/>
      <c r="E21" s="2"/>
      <c r="F21" s="2"/>
      <c r="G21" s="74">
        <f>SUM(G22:G23)</f>
        <v>6000</v>
      </c>
      <c r="H21" s="227">
        <f>H22</f>
        <v>0.2</v>
      </c>
      <c r="I21" s="197">
        <f>SUM(I22:I23)</f>
        <v>27776.5</v>
      </c>
      <c r="J21" s="227">
        <f>J22</f>
        <v>0.5</v>
      </c>
      <c r="K21" s="197">
        <f>SUM(K22:K23)</f>
        <v>26420.912499999999</v>
      </c>
      <c r="L21" s="233">
        <f>L22</f>
        <v>0.5</v>
      </c>
      <c r="M21" s="197">
        <f>SUM(M22:M23)</f>
        <v>52061.620624999996</v>
      </c>
      <c r="N21" s="227">
        <f>N22</f>
        <v>0.74</v>
      </c>
      <c r="O21" s="2"/>
      <c r="P21" s="77">
        <f t="shared" si="1"/>
        <v>140</v>
      </c>
      <c r="Q21" s="75"/>
      <c r="R21" s="27"/>
      <c r="S21" s="179" t="s">
        <v>87</v>
      </c>
      <c r="T21" s="50" t="s">
        <v>88</v>
      </c>
      <c r="V21" s="7"/>
      <c r="X21" s="7"/>
      <c r="Y21" s="7"/>
      <c r="Z21" s="7"/>
      <c r="AB21" s="7"/>
      <c r="AC21" s="7"/>
      <c r="AE21" s="7"/>
      <c r="AF21" s="7"/>
    </row>
    <row r="22" spans="1:32" outlineLevel="1">
      <c r="A22" s="80">
        <v>141</v>
      </c>
      <c r="B22" s="27"/>
      <c r="C22" s="13" t="s">
        <v>78</v>
      </c>
      <c r="D22" s="73"/>
      <c r="E22" s="2"/>
      <c r="F22" s="2" t="s">
        <v>316</v>
      </c>
      <c r="G22" s="81">
        <v>6000</v>
      </c>
      <c r="H22" s="229">
        <v>0.2</v>
      </c>
      <c r="I22" s="198">
        <v>23776.5</v>
      </c>
      <c r="J22" s="229">
        <v>0.5</v>
      </c>
      <c r="K22" s="81">
        <v>24370.912499999999</v>
      </c>
      <c r="L22" s="235">
        <v>0.5</v>
      </c>
      <c r="M22" s="198">
        <v>49960.370624999996</v>
      </c>
      <c r="N22" s="229">
        <v>0.74</v>
      </c>
      <c r="O22" s="2"/>
      <c r="P22" s="80">
        <f t="shared" si="1"/>
        <v>141</v>
      </c>
      <c r="Q22" s="75"/>
      <c r="R22" s="13"/>
      <c r="S22" s="181" t="s">
        <v>89</v>
      </c>
      <c r="T22" s="50" t="s">
        <v>88</v>
      </c>
      <c r="V22" s="7"/>
      <c r="X22" s="7"/>
      <c r="Y22" s="7"/>
      <c r="Z22" s="7"/>
      <c r="AB22" s="7"/>
      <c r="AC22" s="7"/>
      <c r="AE22" s="7"/>
      <c r="AF22" s="7"/>
    </row>
    <row r="23" spans="1:32" outlineLevel="1">
      <c r="A23" s="80">
        <v>142</v>
      </c>
      <c r="B23" s="27"/>
      <c r="C23" s="13" t="s">
        <v>80</v>
      </c>
      <c r="D23" s="73"/>
      <c r="E23" s="2"/>
      <c r="F23" s="2" t="s">
        <v>317</v>
      </c>
      <c r="G23" s="81"/>
      <c r="H23" s="228"/>
      <c r="I23" s="198">
        <v>4000</v>
      </c>
      <c r="J23" s="228"/>
      <c r="K23" s="81">
        <v>2050</v>
      </c>
      <c r="L23" s="234"/>
      <c r="M23" s="81">
        <v>2101.25</v>
      </c>
      <c r="N23" s="228"/>
      <c r="O23" s="2"/>
      <c r="P23" s="80">
        <f t="shared" si="1"/>
        <v>142</v>
      </c>
      <c r="Q23" s="75"/>
      <c r="R23" s="13"/>
      <c r="S23" s="179" t="s">
        <v>81</v>
      </c>
      <c r="T23" s="50" t="s">
        <v>88</v>
      </c>
      <c r="V23" s="7"/>
      <c r="X23" s="7"/>
      <c r="Y23" s="7"/>
      <c r="Z23" s="7"/>
      <c r="AB23" s="7"/>
      <c r="AC23" s="7"/>
      <c r="AE23" s="7"/>
      <c r="AF23" s="7"/>
    </row>
    <row r="24" spans="1:32">
      <c r="A24" s="77">
        <v>150</v>
      </c>
      <c r="B24" s="27"/>
      <c r="C24" s="78" t="s">
        <v>90</v>
      </c>
      <c r="D24" s="36"/>
      <c r="E24" s="2"/>
      <c r="F24" s="2"/>
      <c r="G24" s="74">
        <f>SUM(G25:G26)</f>
        <v>1000</v>
      </c>
      <c r="H24" s="227">
        <f>H25</f>
        <v>0</v>
      </c>
      <c r="I24" s="197">
        <f>SUM(I25:I26)</f>
        <v>0</v>
      </c>
      <c r="J24" s="227">
        <f>J25</f>
        <v>0</v>
      </c>
      <c r="K24" s="197">
        <f>SUM(K25:K26)</f>
        <v>0</v>
      </c>
      <c r="L24" s="233">
        <f>L25</f>
        <v>0</v>
      </c>
      <c r="M24" s="197">
        <f>SUM(M25:M26)</f>
        <v>0</v>
      </c>
      <c r="N24" s="227">
        <f>N25</f>
        <v>0</v>
      </c>
      <c r="O24" s="2"/>
      <c r="P24" s="77">
        <f t="shared" si="1"/>
        <v>150</v>
      </c>
      <c r="Q24" s="75"/>
      <c r="R24" s="27"/>
      <c r="S24" s="179" t="s">
        <v>91</v>
      </c>
      <c r="T24" s="50" t="s">
        <v>92</v>
      </c>
      <c r="V24" s="7"/>
      <c r="X24" s="7"/>
      <c r="Y24" s="7"/>
      <c r="Z24" s="7"/>
      <c r="AB24" s="7"/>
      <c r="AC24" s="7"/>
      <c r="AE24" s="7"/>
      <c r="AF24" s="7"/>
    </row>
    <row r="25" spans="1:32" outlineLevel="1">
      <c r="A25" s="80">
        <v>151</v>
      </c>
      <c r="B25" s="27"/>
      <c r="C25" s="13" t="s">
        <v>78</v>
      </c>
      <c r="D25" s="73"/>
      <c r="E25" s="2"/>
      <c r="F25" s="2" t="s">
        <v>316</v>
      </c>
      <c r="G25" s="81"/>
      <c r="H25" s="229"/>
      <c r="I25" s="198"/>
      <c r="J25" s="229"/>
      <c r="K25" s="198"/>
      <c r="L25" s="235"/>
      <c r="M25" s="198"/>
      <c r="N25" s="229"/>
      <c r="O25" s="2"/>
      <c r="P25" s="80">
        <f t="shared" si="1"/>
        <v>151</v>
      </c>
      <c r="Q25" s="75"/>
      <c r="R25" s="13"/>
      <c r="S25" s="181" t="s">
        <v>93</v>
      </c>
      <c r="T25" s="50" t="s">
        <v>92</v>
      </c>
      <c r="V25" s="7"/>
      <c r="X25" s="7"/>
      <c r="Y25" s="7"/>
      <c r="Z25" s="7"/>
      <c r="AB25" s="7"/>
      <c r="AC25" s="7"/>
      <c r="AE25" s="7"/>
      <c r="AF25" s="7"/>
    </row>
    <row r="26" spans="1:32" outlineLevel="1">
      <c r="A26" s="80">
        <v>152</v>
      </c>
      <c r="B26" s="27"/>
      <c r="C26" s="13" t="s">
        <v>80</v>
      </c>
      <c r="D26" s="73"/>
      <c r="E26" s="2"/>
      <c r="F26" s="2" t="s">
        <v>317</v>
      </c>
      <c r="G26" s="81">
        <v>1000</v>
      </c>
      <c r="H26" s="228"/>
      <c r="I26" s="198"/>
      <c r="J26" s="228"/>
      <c r="K26" s="81">
        <v>0</v>
      </c>
      <c r="L26" s="234"/>
      <c r="M26" s="198"/>
      <c r="N26" s="228"/>
      <c r="O26" s="2"/>
      <c r="P26" s="80">
        <f t="shared" si="1"/>
        <v>152</v>
      </c>
      <c r="Q26" s="75"/>
      <c r="R26" s="13"/>
      <c r="S26" s="179" t="s">
        <v>81</v>
      </c>
      <c r="T26" s="50" t="s">
        <v>92</v>
      </c>
      <c r="V26" s="7"/>
      <c r="X26" s="7"/>
      <c r="Y26" s="7"/>
      <c r="Z26" s="7"/>
      <c r="AB26" s="7"/>
      <c r="AC26" s="7"/>
      <c r="AE26" s="7"/>
      <c r="AF26" s="7"/>
    </row>
    <row r="27" spans="1:32" ht="22">
      <c r="A27" s="77">
        <v>160</v>
      </c>
      <c r="B27" s="27"/>
      <c r="C27" s="78" t="s">
        <v>94</v>
      </c>
      <c r="D27" s="36"/>
      <c r="E27" s="2"/>
      <c r="F27" s="2"/>
      <c r="G27" s="74">
        <f>SUM(G28:G31)</f>
        <v>1000</v>
      </c>
      <c r="H27" s="227">
        <f>H28</f>
        <v>0</v>
      </c>
      <c r="I27" s="197">
        <f>SUM(I28:I31)</f>
        <v>10000</v>
      </c>
      <c r="J27" s="227">
        <f>J28</f>
        <v>0</v>
      </c>
      <c r="K27" s="197">
        <f>SUM(K28:K31)</f>
        <v>10250</v>
      </c>
      <c r="L27" s="233">
        <f>L28</f>
        <v>0</v>
      </c>
      <c r="M27" s="197">
        <f>SUM(M28:M31)</f>
        <v>15759.374999999996</v>
      </c>
      <c r="N27" s="227">
        <f>N28</f>
        <v>0</v>
      </c>
      <c r="O27" s="2"/>
      <c r="P27" s="77">
        <f t="shared" si="1"/>
        <v>160</v>
      </c>
      <c r="Q27" s="75"/>
      <c r="R27" s="27"/>
      <c r="S27" s="179" t="s">
        <v>95</v>
      </c>
      <c r="T27" s="50" t="s">
        <v>96</v>
      </c>
      <c r="V27" s="7"/>
      <c r="X27" s="7"/>
      <c r="Y27" s="7"/>
      <c r="Z27" s="7"/>
      <c r="AB27" s="7"/>
      <c r="AC27" s="7"/>
      <c r="AE27" s="7"/>
      <c r="AF27" s="7"/>
    </row>
    <row r="28" spans="1:32" outlineLevel="1">
      <c r="A28" s="80">
        <v>161</v>
      </c>
      <c r="B28" s="27"/>
      <c r="C28" s="13" t="s">
        <v>78</v>
      </c>
      <c r="D28" s="73"/>
      <c r="E28" s="2"/>
      <c r="F28" s="2" t="s">
        <v>316</v>
      </c>
      <c r="G28" s="81"/>
      <c r="H28" s="229"/>
      <c r="I28" s="198"/>
      <c r="J28" s="229"/>
      <c r="K28" s="198"/>
      <c r="L28" s="235"/>
      <c r="M28" s="198"/>
      <c r="N28" s="229"/>
      <c r="O28" s="2"/>
      <c r="P28" s="80">
        <f t="shared" si="1"/>
        <v>161</v>
      </c>
      <c r="Q28" s="75"/>
      <c r="R28" s="13"/>
      <c r="S28" s="181" t="s">
        <v>97</v>
      </c>
      <c r="T28" s="50" t="s">
        <v>96</v>
      </c>
      <c r="V28" s="7"/>
      <c r="X28" s="7"/>
      <c r="Y28" s="7"/>
      <c r="Z28" s="7"/>
      <c r="AB28" s="7"/>
      <c r="AC28" s="7"/>
      <c r="AE28" s="7"/>
      <c r="AF28" s="7"/>
    </row>
    <row r="29" spans="1:32" outlineLevel="1">
      <c r="A29" s="80">
        <v>162</v>
      </c>
      <c r="B29" s="27"/>
      <c r="C29" s="13" t="s">
        <v>80</v>
      </c>
      <c r="D29" s="73"/>
      <c r="E29" s="2"/>
      <c r="F29" s="2" t="s">
        <v>317</v>
      </c>
      <c r="G29" s="81">
        <v>1000</v>
      </c>
      <c r="H29" s="228"/>
      <c r="I29" s="198">
        <v>10000</v>
      </c>
      <c r="J29" s="228"/>
      <c r="K29" s="198">
        <v>10250</v>
      </c>
      <c r="L29" s="234"/>
      <c r="M29" s="198">
        <v>15759.374999999996</v>
      </c>
      <c r="N29" s="228"/>
      <c r="O29" s="2"/>
      <c r="P29" s="80">
        <f t="shared" si="1"/>
        <v>162</v>
      </c>
      <c r="Q29" s="75"/>
      <c r="R29" s="13"/>
      <c r="S29" s="179" t="s">
        <v>81</v>
      </c>
      <c r="T29" s="50" t="s">
        <v>96</v>
      </c>
      <c r="V29" s="7"/>
      <c r="X29" s="7"/>
      <c r="Y29" s="7"/>
      <c r="Z29" s="7"/>
      <c r="AB29" s="7"/>
      <c r="AC29" s="7"/>
      <c r="AE29" s="7"/>
      <c r="AF29" s="7"/>
    </row>
    <row r="30" spans="1:32" ht="22" outlineLevel="1">
      <c r="A30" s="80">
        <v>163</v>
      </c>
      <c r="B30" s="27"/>
      <c r="C30" s="13" t="s">
        <v>98</v>
      </c>
      <c r="D30" s="73"/>
      <c r="E30" s="2"/>
      <c r="F30" s="2" t="s">
        <v>318</v>
      </c>
      <c r="G30" s="81"/>
      <c r="H30" s="228"/>
      <c r="I30" s="198"/>
      <c r="J30" s="228"/>
      <c r="K30" s="198"/>
      <c r="L30" s="234"/>
      <c r="M30" s="198"/>
      <c r="N30" s="228"/>
      <c r="O30" s="2"/>
      <c r="P30" s="80">
        <f t="shared" si="1"/>
        <v>163</v>
      </c>
      <c r="Q30" s="75"/>
      <c r="R30" s="13"/>
      <c r="S30" s="179" t="s">
        <v>99</v>
      </c>
      <c r="T30" s="50" t="s">
        <v>100</v>
      </c>
      <c r="V30" s="7"/>
      <c r="X30" s="7"/>
      <c r="Y30" s="7"/>
      <c r="Z30" s="7"/>
      <c r="AB30" s="7"/>
      <c r="AC30" s="7"/>
      <c r="AE30" s="7"/>
      <c r="AF30" s="7"/>
    </row>
    <row r="31" spans="1:32" outlineLevel="1">
      <c r="A31" s="80">
        <v>164</v>
      </c>
      <c r="B31" s="27"/>
      <c r="C31" s="36" t="s">
        <v>101</v>
      </c>
      <c r="D31" s="36"/>
      <c r="E31" s="2"/>
      <c r="F31" s="2" t="s">
        <v>318</v>
      </c>
      <c r="G31" s="81"/>
      <c r="H31" s="228"/>
      <c r="I31" s="198"/>
      <c r="J31" s="228"/>
      <c r="K31" s="198"/>
      <c r="L31" s="234"/>
      <c r="M31" s="198"/>
      <c r="N31" s="228"/>
      <c r="O31" s="2"/>
      <c r="P31" s="80">
        <f t="shared" si="1"/>
        <v>164</v>
      </c>
      <c r="Q31" s="75"/>
      <c r="R31" s="27"/>
      <c r="S31" s="179" t="s">
        <v>102</v>
      </c>
      <c r="T31" s="50" t="s">
        <v>96</v>
      </c>
      <c r="V31" s="7"/>
      <c r="X31" s="7"/>
      <c r="Y31" s="7"/>
      <c r="Z31" s="7"/>
      <c r="AB31" s="7"/>
      <c r="AC31" s="7"/>
      <c r="AE31" s="7"/>
      <c r="AF31" s="7"/>
    </row>
    <row r="32" spans="1:32">
      <c r="A32" s="77">
        <v>170</v>
      </c>
      <c r="B32" s="84"/>
      <c r="C32" s="78" t="s">
        <v>103</v>
      </c>
      <c r="D32" s="85"/>
      <c r="E32" s="2"/>
      <c r="F32" s="2"/>
      <c r="G32" s="74">
        <f>SUM(G33:G35)</f>
        <v>2500</v>
      </c>
      <c r="H32" s="227">
        <f>H33</f>
        <v>0</v>
      </c>
      <c r="I32" s="197">
        <f>SUM(I33:I35)</f>
        <v>15880</v>
      </c>
      <c r="J32" s="227">
        <f>J33</f>
        <v>0.25</v>
      </c>
      <c r="K32" s="197">
        <f>SUM(K33:K35)</f>
        <v>16277</v>
      </c>
      <c r="L32" s="233">
        <f>L33</f>
        <v>0.25</v>
      </c>
      <c r="M32" s="197">
        <f>SUM(M33:M35)</f>
        <v>25025.887499999997</v>
      </c>
      <c r="N32" s="227">
        <f>N33</f>
        <v>0.48</v>
      </c>
      <c r="O32" s="2"/>
      <c r="P32" s="77">
        <f t="shared" si="1"/>
        <v>170</v>
      </c>
      <c r="Q32" s="83"/>
      <c r="R32" s="82"/>
      <c r="S32" s="179" t="s">
        <v>104</v>
      </c>
      <c r="T32" s="50" t="s">
        <v>100</v>
      </c>
      <c r="V32" s="7"/>
      <c r="X32" s="7"/>
      <c r="Y32" s="7"/>
      <c r="Z32" s="7"/>
      <c r="AB32" s="7"/>
      <c r="AC32" s="7"/>
      <c r="AE32" s="7"/>
      <c r="AF32" s="7"/>
    </row>
    <row r="33" spans="1:32" outlineLevel="1">
      <c r="A33" s="80">
        <v>171</v>
      </c>
      <c r="B33" s="27"/>
      <c r="C33" s="13" t="s">
        <v>78</v>
      </c>
      <c r="D33" s="73"/>
      <c r="E33" s="2"/>
      <c r="F33" s="2" t="s">
        <v>316</v>
      </c>
      <c r="G33" s="81"/>
      <c r="H33" s="229"/>
      <c r="I33" s="198">
        <v>9880</v>
      </c>
      <c r="J33" s="229">
        <v>0.25</v>
      </c>
      <c r="K33" s="198">
        <v>10127</v>
      </c>
      <c r="L33" s="235">
        <v>0.25</v>
      </c>
      <c r="M33" s="198">
        <v>15570.262499999999</v>
      </c>
      <c r="N33" s="229">
        <v>0.48</v>
      </c>
      <c r="O33" s="2"/>
      <c r="P33" s="80">
        <f t="shared" si="1"/>
        <v>171</v>
      </c>
      <c r="Q33" s="75"/>
      <c r="R33" s="13"/>
      <c r="S33" s="181" t="s">
        <v>105</v>
      </c>
      <c r="T33" s="50" t="s">
        <v>100</v>
      </c>
      <c r="V33" s="7"/>
      <c r="X33" s="7"/>
      <c r="Y33" s="7"/>
      <c r="Z33" s="7"/>
      <c r="AB33" s="7"/>
      <c r="AC33" s="7"/>
      <c r="AE33" s="7"/>
      <c r="AF33" s="7"/>
    </row>
    <row r="34" spans="1:32" outlineLevel="1">
      <c r="A34" s="80">
        <v>172</v>
      </c>
      <c r="B34" s="27"/>
      <c r="C34" s="13" t="s">
        <v>80</v>
      </c>
      <c r="D34" s="73"/>
      <c r="E34" s="2"/>
      <c r="F34" s="2" t="s">
        <v>317</v>
      </c>
      <c r="G34" s="81">
        <v>2000</v>
      </c>
      <c r="H34" s="228"/>
      <c r="I34" s="198">
        <v>5000</v>
      </c>
      <c r="J34" s="228"/>
      <c r="K34" s="198">
        <v>5125</v>
      </c>
      <c r="L34" s="234"/>
      <c r="M34" s="198">
        <v>7879.6874999999982</v>
      </c>
      <c r="N34" s="228"/>
      <c r="O34" s="2"/>
      <c r="P34" s="80">
        <f t="shared" si="1"/>
        <v>172</v>
      </c>
      <c r="Q34" s="75"/>
      <c r="R34" s="13"/>
      <c r="S34" s="179" t="s">
        <v>81</v>
      </c>
      <c r="T34" s="50" t="s">
        <v>100</v>
      </c>
      <c r="V34" s="7"/>
      <c r="X34" s="7"/>
      <c r="Y34" s="7"/>
      <c r="Z34" s="7"/>
      <c r="AB34" s="7"/>
      <c r="AC34" s="7"/>
      <c r="AE34" s="7"/>
      <c r="AF34" s="7"/>
    </row>
    <row r="35" spans="1:32" outlineLevel="1">
      <c r="A35" s="80">
        <v>173</v>
      </c>
      <c r="B35" s="27"/>
      <c r="C35" s="13" t="s">
        <v>106</v>
      </c>
      <c r="D35" s="36"/>
      <c r="E35" s="2"/>
      <c r="F35" s="2" t="s">
        <v>320</v>
      </c>
      <c r="G35" s="81">
        <v>500</v>
      </c>
      <c r="H35" s="228"/>
      <c r="I35" s="198">
        <v>1000</v>
      </c>
      <c r="J35" s="228"/>
      <c r="K35" s="198">
        <v>1025</v>
      </c>
      <c r="L35" s="234"/>
      <c r="M35" s="198">
        <v>1575.9375</v>
      </c>
      <c r="N35" s="228"/>
      <c r="O35" s="2"/>
      <c r="P35" s="80">
        <f t="shared" si="1"/>
        <v>173</v>
      </c>
      <c r="Q35" s="75"/>
      <c r="R35" s="27"/>
      <c r="S35" s="180" t="s">
        <v>107</v>
      </c>
      <c r="T35" s="50" t="s">
        <v>108</v>
      </c>
      <c r="V35" s="7"/>
      <c r="X35" s="7"/>
      <c r="Y35" s="7"/>
      <c r="Z35" s="7"/>
      <c r="AB35" s="7"/>
      <c r="AC35" s="7"/>
      <c r="AE35" s="7"/>
      <c r="AF35" s="7"/>
    </row>
    <row r="36" spans="1:32">
      <c r="A36" s="77">
        <v>180</v>
      </c>
      <c r="B36" s="84"/>
      <c r="C36" s="78" t="s">
        <v>109</v>
      </c>
      <c r="D36" s="85"/>
      <c r="E36" s="2"/>
      <c r="F36" s="2"/>
      <c r="G36" s="74">
        <f>SUM(G37:G41)</f>
        <v>400</v>
      </c>
      <c r="H36" s="227">
        <f>H37</f>
        <v>0</v>
      </c>
      <c r="I36" s="197">
        <f>SUM(I37:I41)</f>
        <v>34976.5</v>
      </c>
      <c r="J36" s="227">
        <f>J37</f>
        <v>0.5</v>
      </c>
      <c r="K36" s="197">
        <f>SUM(K37:K41)</f>
        <v>35850.912499999999</v>
      </c>
      <c r="L36" s="233">
        <f>L37</f>
        <v>0.5</v>
      </c>
      <c r="M36" s="197">
        <f>SUM(M37:M41)</f>
        <v>67715.933124999996</v>
      </c>
      <c r="N36" s="227">
        <f>N37</f>
        <v>0.74</v>
      </c>
      <c r="O36" s="2"/>
      <c r="P36" s="77">
        <f t="shared" si="1"/>
        <v>180</v>
      </c>
      <c r="Q36" s="83"/>
      <c r="R36" s="82"/>
      <c r="S36" s="179" t="s">
        <v>104</v>
      </c>
      <c r="T36" s="50" t="s">
        <v>100</v>
      </c>
      <c r="V36" s="7"/>
      <c r="X36" s="7"/>
      <c r="Y36" s="7"/>
      <c r="Z36" s="7"/>
      <c r="AB36" s="7"/>
      <c r="AC36" s="7"/>
      <c r="AE36" s="7"/>
      <c r="AF36" s="7"/>
    </row>
    <row r="37" spans="1:32" ht="22" outlineLevel="1">
      <c r="A37" s="80">
        <v>181</v>
      </c>
      <c r="B37" s="27"/>
      <c r="C37" s="13" t="s">
        <v>110</v>
      </c>
      <c r="D37" s="73"/>
      <c r="E37" s="2"/>
      <c r="F37" s="2" t="s">
        <v>316</v>
      </c>
      <c r="G37" s="81"/>
      <c r="H37" s="229"/>
      <c r="I37" s="198">
        <v>23776.5</v>
      </c>
      <c r="J37" s="229">
        <v>0.5</v>
      </c>
      <c r="K37" s="198">
        <v>24370.912499999999</v>
      </c>
      <c r="L37" s="235">
        <v>0.5</v>
      </c>
      <c r="M37" s="198">
        <v>49960.370624999996</v>
      </c>
      <c r="N37" s="229">
        <v>0.74</v>
      </c>
      <c r="O37" s="2"/>
      <c r="P37" s="80">
        <f t="shared" si="1"/>
        <v>181</v>
      </c>
      <c r="Q37" s="75"/>
      <c r="R37" s="13"/>
      <c r="S37" s="182" t="s">
        <v>111</v>
      </c>
      <c r="T37" s="50" t="s">
        <v>100</v>
      </c>
      <c r="V37" s="7"/>
      <c r="X37" s="7"/>
      <c r="Y37" s="7"/>
      <c r="Z37" s="7"/>
      <c r="AB37" s="7"/>
      <c r="AC37" s="7"/>
      <c r="AE37" s="7"/>
      <c r="AF37" s="7"/>
    </row>
    <row r="38" spans="1:32" outlineLevel="1">
      <c r="A38" s="86">
        <v>182</v>
      </c>
      <c r="B38" s="87"/>
      <c r="C38" s="88" t="s">
        <v>112</v>
      </c>
      <c r="D38" s="88"/>
      <c r="E38" s="2"/>
      <c r="F38" s="2" t="s">
        <v>320</v>
      </c>
      <c r="G38" s="89">
        <v>200</v>
      </c>
      <c r="H38" s="230"/>
      <c r="I38" s="199">
        <v>200</v>
      </c>
      <c r="J38" s="230"/>
      <c r="K38" s="198">
        <v>204.99999999999997</v>
      </c>
      <c r="L38" s="236"/>
      <c r="M38" s="198">
        <v>420.24999999999989</v>
      </c>
      <c r="N38" s="230"/>
      <c r="O38" s="2"/>
      <c r="P38" s="86">
        <f t="shared" si="1"/>
        <v>182</v>
      </c>
      <c r="Q38" s="90"/>
      <c r="R38" s="87"/>
      <c r="S38" s="183" t="s">
        <v>113</v>
      </c>
      <c r="T38" s="50" t="s">
        <v>108</v>
      </c>
      <c r="V38" s="7"/>
      <c r="X38" s="7"/>
      <c r="Y38" s="7"/>
      <c r="Z38" s="7"/>
      <c r="AB38" s="7"/>
      <c r="AC38" s="7"/>
      <c r="AE38" s="7"/>
      <c r="AF38" s="7"/>
    </row>
    <row r="39" spans="1:32" outlineLevel="1">
      <c r="A39" s="80">
        <v>183</v>
      </c>
      <c r="B39" s="27"/>
      <c r="C39" s="13" t="s">
        <v>71</v>
      </c>
      <c r="D39" s="36"/>
      <c r="E39" s="2"/>
      <c r="F39" s="2" t="s">
        <v>320</v>
      </c>
      <c r="G39" s="81"/>
      <c r="H39" s="228"/>
      <c r="I39" s="198"/>
      <c r="J39" s="228"/>
      <c r="K39" s="198"/>
      <c r="L39" s="234"/>
      <c r="M39" s="198"/>
      <c r="N39" s="228"/>
      <c r="O39" s="2"/>
      <c r="P39" s="80">
        <f t="shared" si="1"/>
        <v>183</v>
      </c>
      <c r="Q39" s="75"/>
      <c r="R39" s="27"/>
      <c r="S39" s="180" t="s">
        <v>114</v>
      </c>
      <c r="T39" s="50" t="s">
        <v>100</v>
      </c>
      <c r="V39" s="7"/>
      <c r="X39" s="7"/>
      <c r="Y39" s="7"/>
      <c r="Z39" s="7"/>
      <c r="AB39" s="7"/>
      <c r="AC39" s="7"/>
      <c r="AE39" s="7"/>
      <c r="AF39" s="7"/>
    </row>
    <row r="40" spans="1:32" outlineLevel="1">
      <c r="A40" s="80">
        <v>184</v>
      </c>
      <c r="B40" s="27"/>
      <c r="C40" s="13" t="s">
        <v>98</v>
      </c>
      <c r="D40" s="36"/>
      <c r="E40" s="2"/>
      <c r="F40" s="2" t="s">
        <v>318</v>
      </c>
      <c r="G40" s="81">
        <v>200</v>
      </c>
      <c r="H40" s="228"/>
      <c r="I40" s="198">
        <v>4500</v>
      </c>
      <c r="J40" s="228"/>
      <c r="K40" s="198">
        <v>4612.5</v>
      </c>
      <c r="L40" s="234"/>
      <c r="M40" s="198">
        <v>7091.71875</v>
      </c>
      <c r="N40" s="228"/>
      <c r="O40" s="2"/>
      <c r="P40" s="80">
        <f t="shared" si="1"/>
        <v>184</v>
      </c>
      <c r="Q40" s="75"/>
      <c r="R40" s="27"/>
      <c r="S40" s="180" t="s">
        <v>115</v>
      </c>
      <c r="T40" s="50"/>
      <c r="V40" s="7"/>
      <c r="X40" s="7"/>
      <c r="Y40" s="7"/>
      <c r="Z40" s="7"/>
      <c r="AB40" s="7"/>
      <c r="AC40" s="7"/>
      <c r="AE40" s="7"/>
      <c r="AF40" s="7"/>
    </row>
    <row r="41" spans="1:32" outlineLevel="1">
      <c r="A41" s="80">
        <v>185</v>
      </c>
      <c r="C41" s="7" t="s">
        <v>116</v>
      </c>
      <c r="D41" s="27" t="s">
        <v>117</v>
      </c>
      <c r="E41" s="2"/>
      <c r="F41" s="2" t="s">
        <v>320</v>
      </c>
      <c r="G41" s="81"/>
      <c r="H41" s="228"/>
      <c r="I41" s="198">
        <v>6500</v>
      </c>
      <c r="J41" s="228"/>
      <c r="K41" s="198">
        <v>6662.4999999999991</v>
      </c>
      <c r="L41" s="234"/>
      <c r="M41" s="198">
        <v>10243.593749999996</v>
      </c>
      <c r="N41" s="228"/>
      <c r="O41" s="2"/>
      <c r="P41" s="86">
        <f t="shared" si="1"/>
        <v>185</v>
      </c>
      <c r="Q41" s="75"/>
      <c r="R41" s="13"/>
      <c r="S41" s="184" t="s">
        <v>117</v>
      </c>
      <c r="T41" s="50" t="s">
        <v>100</v>
      </c>
      <c r="V41" s="7"/>
      <c r="X41" s="7"/>
      <c r="Y41" s="7"/>
      <c r="Z41" s="7"/>
      <c r="AB41" s="7"/>
      <c r="AC41" s="7"/>
      <c r="AE41" s="7"/>
      <c r="AF41" s="7"/>
    </row>
    <row r="42" spans="1:32" s="32" customFormat="1">
      <c r="A42" s="55"/>
      <c r="B42" s="39"/>
      <c r="F42" s="2"/>
      <c r="G42" s="91"/>
      <c r="H42" s="231"/>
      <c r="I42" s="91"/>
      <c r="J42" s="231"/>
      <c r="K42" s="91"/>
      <c r="L42" s="237"/>
      <c r="M42" s="91"/>
      <c r="N42" s="239"/>
      <c r="P42" s="55"/>
      <c r="Q42" s="60"/>
      <c r="R42" s="39"/>
      <c r="S42" s="185"/>
      <c r="T42" s="62"/>
    </row>
    <row r="43" spans="1:32">
      <c r="A43" s="92">
        <v>200</v>
      </c>
      <c r="B43" s="93"/>
      <c r="C43" s="94" t="s">
        <v>34</v>
      </c>
      <c r="D43" s="94"/>
      <c r="E43" s="2"/>
      <c r="F43" s="2"/>
      <c r="G43" s="74">
        <f t="shared" ref="G43:N43" si="2">G44+G50+G53+G58+G63+G68</f>
        <v>15850</v>
      </c>
      <c r="H43" s="227">
        <f t="shared" si="2"/>
        <v>0.30000000000000004</v>
      </c>
      <c r="I43" s="197">
        <f t="shared" si="2"/>
        <v>389185</v>
      </c>
      <c r="J43" s="227">
        <f t="shared" si="2"/>
        <v>6.1</v>
      </c>
      <c r="K43" s="197">
        <f t="shared" si="2"/>
        <v>397825.125</v>
      </c>
      <c r="L43" s="233">
        <f t="shared" si="2"/>
        <v>6.1</v>
      </c>
      <c r="M43" s="197">
        <f t="shared" si="2"/>
        <v>558335.25312499993</v>
      </c>
      <c r="N43" s="227">
        <f t="shared" si="2"/>
        <v>8.84</v>
      </c>
      <c r="O43" s="2"/>
      <c r="P43" s="92">
        <f t="shared" ref="P43:P77" si="3">A43</f>
        <v>200</v>
      </c>
      <c r="Q43" s="95"/>
      <c r="R43" s="96"/>
      <c r="S43" s="186" t="str">
        <f>C43&amp;" - Calculates automatically."</f>
        <v>Instructional Services - Calculates automatically.</v>
      </c>
      <c r="T43" s="76" t="s">
        <v>118</v>
      </c>
      <c r="V43" s="7"/>
      <c r="X43" s="7"/>
      <c r="Y43" s="7"/>
      <c r="Z43" s="7"/>
      <c r="AB43" s="7"/>
      <c r="AC43" s="7"/>
      <c r="AE43" s="7"/>
      <c r="AF43" s="7"/>
    </row>
    <row r="44" spans="1:32">
      <c r="A44" s="77">
        <v>210</v>
      </c>
      <c r="B44" s="27"/>
      <c r="C44" s="78" t="s">
        <v>119</v>
      </c>
      <c r="D44" s="73"/>
      <c r="E44" s="2"/>
      <c r="F44" s="2"/>
      <c r="G44" s="74">
        <f>SUM(G45:G49)</f>
        <v>0</v>
      </c>
      <c r="H44" s="227">
        <f>H45+H46</f>
        <v>0</v>
      </c>
      <c r="I44" s="197">
        <f>SUM(I45:I49)</f>
        <v>15000</v>
      </c>
      <c r="J44" s="227">
        <f>J45+J46</f>
        <v>0.25</v>
      </c>
      <c r="K44" s="197">
        <f>SUM(K45:K49)</f>
        <v>15374.999999999998</v>
      </c>
      <c r="L44" s="233">
        <f>L45+L46</f>
        <v>0.25</v>
      </c>
      <c r="M44" s="197">
        <f>SUM(M45:M49)</f>
        <v>15759.374999999996</v>
      </c>
      <c r="N44" s="227">
        <f>N45+N46</f>
        <v>0.25</v>
      </c>
      <c r="O44" s="2"/>
      <c r="P44" s="77">
        <f t="shared" si="3"/>
        <v>210</v>
      </c>
      <c r="Q44" s="75"/>
      <c r="R44" s="13"/>
      <c r="S44" s="179" t="s">
        <v>120</v>
      </c>
      <c r="T44" s="50" t="s">
        <v>121</v>
      </c>
      <c r="V44" s="7"/>
      <c r="X44" s="7"/>
      <c r="Y44" s="7"/>
      <c r="Z44" s="7"/>
      <c r="AB44" s="7"/>
      <c r="AC44" s="7"/>
      <c r="AE44" s="7"/>
      <c r="AF44" s="7"/>
    </row>
    <row r="45" spans="1:32" ht="33" outlineLevel="1">
      <c r="A45" s="80">
        <v>211</v>
      </c>
      <c r="B45" s="27"/>
      <c r="C45" s="13" t="s">
        <v>78</v>
      </c>
      <c r="D45" s="73"/>
      <c r="E45" s="2"/>
      <c r="F45" s="2" t="s">
        <v>316</v>
      </c>
      <c r="G45" s="81"/>
      <c r="H45" s="229">
        <v>0</v>
      </c>
      <c r="I45" s="81">
        <v>15000</v>
      </c>
      <c r="J45" s="229">
        <v>0.25</v>
      </c>
      <c r="K45" s="198">
        <v>15374.999999999998</v>
      </c>
      <c r="L45" s="235">
        <v>0.25</v>
      </c>
      <c r="M45" s="198">
        <v>15759.374999999996</v>
      </c>
      <c r="N45" s="229">
        <v>0.25</v>
      </c>
      <c r="O45" s="2"/>
      <c r="P45" s="80">
        <f t="shared" si="3"/>
        <v>211</v>
      </c>
      <c r="Q45" s="75"/>
      <c r="R45" s="13"/>
      <c r="S45" s="181" t="s">
        <v>122</v>
      </c>
      <c r="T45" s="50" t="s">
        <v>123</v>
      </c>
      <c r="V45" s="7"/>
      <c r="X45" s="7"/>
      <c r="Y45" s="7"/>
      <c r="Z45" s="7"/>
      <c r="AB45" s="7"/>
      <c r="AC45" s="7"/>
      <c r="AE45" s="7"/>
      <c r="AF45" s="7"/>
    </row>
    <row r="46" spans="1:32" ht="22" outlineLevel="1">
      <c r="A46" s="80">
        <v>212</v>
      </c>
      <c r="B46" s="27"/>
      <c r="C46" s="13" t="s">
        <v>110</v>
      </c>
      <c r="D46" s="73"/>
      <c r="E46" s="2"/>
      <c r="F46" s="2" t="s">
        <v>316</v>
      </c>
      <c r="G46" s="81"/>
      <c r="H46" s="229">
        <v>0</v>
      </c>
      <c r="I46" s="81"/>
      <c r="J46" s="229">
        <v>0</v>
      </c>
      <c r="K46" s="198"/>
      <c r="L46" s="235">
        <v>0</v>
      </c>
      <c r="M46" s="198"/>
      <c r="N46" s="229">
        <v>0</v>
      </c>
      <c r="O46" s="2"/>
      <c r="P46" s="80">
        <f t="shared" si="3"/>
        <v>212</v>
      </c>
      <c r="Q46" s="75"/>
      <c r="R46" s="13"/>
      <c r="S46" s="182" t="s">
        <v>111</v>
      </c>
      <c r="T46" s="50" t="s">
        <v>123</v>
      </c>
      <c r="V46" s="7"/>
      <c r="X46" s="7"/>
      <c r="Y46" s="7"/>
      <c r="Z46" s="7"/>
      <c r="AB46" s="7"/>
      <c r="AC46" s="7"/>
      <c r="AE46" s="7"/>
      <c r="AF46" s="7"/>
    </row>
    <row r="47" spans="1:32" outlineLevel="1">
      <c r="A47" s="80">
        <v>213</v>
      </c>
      <c r="B47" s="27"/>
      <c r="C47" s="13" t="s">
        <v>80</v>
      </c>
      <c r="D47" s="73"/>
      <c r="E47" s="2"/>
      <c r="F47" s="2" t="s">
        <v>317</v>
      </c>
      <c r="G47" s="81"/>
      <c r="H47" s="228"/>
      <c r="I47" s="81"/>
      <c r="J47" s="228"/>
      <c r="K47" s="198"/>
      <c r="L47" s="234"/>
      <c r="M47" s="198"/>
      <c r="N47" s="228"/>
      <c r="O47" s="2"/>
      <c r="P47" s="80">
        <f t="shared" si="3"/>
        <v>213</v>
      </c>
      <c r="Q47" s="75"/>
      <c r="R47" s="13"/>
      <c r="S47" s="179" t="s">
        <v>81</v>
      </c>
      <c r="T47" s="50" t="s">
        <v>123</v>
      </c>
      <c r="V47" s="7"/>
      <c r="X47" s="7"/>
      <c r="Y47" s="7"/>
      <c r="Z47" s="7"/>
      <c r="AB47" s="7"/>
      <c r="AC47" s="7"/>
      <c r="AE47" s="7"/>
      <c r="AF47" s="7"/>
    </row>
    <row r="48" spans="1:32" ht="22" outlineLevel="1">
      <c r="A48" s="80">
        <v>214</v>
      </c>
      <c r="B48" s="27"/>
      <c r="C48" s="13" t="s">
        <v>98</v>
      </c>
      <c r="D48" s="73"/>
      <c r="E48" s="2"/>
      <c r="F48" s="2" t="s">
        <v>318</v>
      </c>
      <c r="G48" s="81"/>
      <c r="H48" s="228"/>
      <c r="I48" s="198"/>
      <c r="J48" s="228"/>
      <c r="K48" s="198"/>
      <c r="L48" s="234"/>
      <c r="M48" s="198"/>
      <c r="N48" s="228"/>
      <c r="O48" s="2"/>
      <c r="P48" s="80">
        <f t="shared" si="3"/>
        <v>214</v>
      </c>
      <c r="Q48" s="75"/>
      <c r="R48" s="13"/>
      <c r="S48" s="179" t="s">
        <v>124</v>
      </c>
      <c r="T48" s="50" t="s">
        <v>123</v>
      </c>
      <c r="V48" s="7"/>
      <c r="X48" s="7"/>
      <c r="Y48" s="7"/>
      <c r="Z48" s="7"/>
      <c r="AB48" s="7"/>
      <c r="AC48" s="7"/>
      <c r="AE48" s="7"/>
      <c r="AF48" s="7"/>
    </row>
    <row r="49" spans="1:32" outlineLevel="1">
      <c r="A49" s="80">
        <v>215</v>
      </c>
      <c r="B49" s="27"/>
      <c r="C49" s="13" t="s">
        <v>71</v>
      </c>
      <c r="D49" s="36"/>
      <c r="E49" s="2"/>
      <c r="F49" s="2" t="s">
        <v>320</v>
      </c>
      <c r="G49" s="81"/>
      <c r="H49" s="228"/>
      <c r="I49" s="198"/>
      <c r="J49" s="228"/>
      <c r="K49" s="198"/>
      <c r="L49" s="234"/>
      <c r="M49" s="198"/>
      <c r="N49" s="228"/>
      <c r="O49" s="2"/>
      <c r="P49" s="80">
        <f t="shared" si="3"/>
        <v>215</v>
      </c>
      <c r="Q49" s="75"/>
      <c r="R49" s="27"/>
      <c r="S49" s="180" t="s">
        <v>125</v>
      </c>
      <c r="T49" s="50" t="s">
        <v>123</v>
      </c>
      <c r="V49" s="7"/>
      <c r="X49" s="7"/>
      <c r="Y49" s="7"/>
      <c r="Z49" s="7"/>
      <c r="AB49" s="7"/>
      <c r="AC49" s="7"/>
      <c r="AE49" s="7"/>
      <c r="AF49" s="7"/>
    </row>
    <row r="50" spans="1:32">
      <c r="A50" s="77">
        <v>220</v>
      </c>
      <c r="B50" s="82"/>
      <c r="C50" s="78" t="s">
        <v>126</v>
      </c>
      <c r="D50" s="13"/>
      <c r="E50" s="2"/>
      <c r="F50" s="2"/>
      <c r="G50" s="74">
        <f>SUM(G51:G52)</f>
        <v>11000</v>
      </c>
      <c r="H50" s="227">
        <f>H51+H52</f>
        <v>0.2</v>
      </c>
      <c r="I50" s="197">
        <f>SUM(I51:I52)</f>
        <v>200000</v>
      </c>
      <c r="J50" s="227">
        <f>J51+J52</f>
        <v>4</v>
      </c>
      <c r="K50" s="197">
        <f>SUM(K51:K52)</f>
        <v>204999.99999999997</v>
      </c>
      <c r="L50" s="233">
        <f>L51+L52</f>
        <v>4</v>
      </c>
      <c r="M50" s="197">
        <f>SUM(M51:M52)</f>
        <v>305000</v>
      </c>
      <c r="N50" s="227">
        <f>N51+N52</f>
        <v>6</v>
      </c>
      <c r="O50" s="2"/>
      <c r="P50" s="77">
        <f t="shared" si="3"/>
        <v>220</v>
      </c>
      <c r="Q50" s="83"/>
      <c r="R50" s="82"/>
      <c r="S50" s="179" t="s">
        <v>127</v>
      </c>
      <c r="T50" s="50" t="s">
        <v>128</v>
      </c>
      <c r="V50" s="7"/>
      <c r="X50" s="7"/>
      <c r="Y50" s="7"/>
      <c r="Z50" s="7"/>
      <c r="AB50" s="7"/>
      <c r="AC50" s="7"/>
      <c r="AE50" s="7"/>
      <c r="AF50" s="7"/>
    </row>
    <row r="51" spans="1:32" ht="33" outlineLevel="1">
      <c r="A51" s="80">
        <v>221</v>
      </c>
      <c r="B51" s="82"/>
      <c r="C51" s="13" t="s">
        <v>129</v>
      </c>
      <c r="D51" s="13"/>
      <c r="E51" s="2"/>
      <c r="F51" s="2" t="s">
        <v>316</v>
      </c>
      <c r="G51" s="81">
        <v>11000</v>
      </c>
      <c r="H51" s="229">
        <v>0.2</v>
      </c>
      <c r="I51" s="81">
        <v>200000</v>
      </c>
      <c r="J51" s="229">
        <v>4</v>
      </c>
      <c r="K51" s="198">
        <v>204999.99999999997</v>
      </c>
      <c r="L51" s="235">
        <v>4</v>
      </c>
      <c r="M51" s="198">
        <v>305000</v>
      </c>
      <c r="N51" s="229">
        <v>6</v>
      </c>
      <c r="O51" s="2"/>
      <c r="P51" s="80">
        <f t="shared" si="3"/>
        <v>221</v>
      </c>
      <c r="Q51" s="75"/>
      <c r="R51" s="82"/>
      <c r="S51" s="179" t="s">
        <v>130</v>
      </c>
      <c r="T51" s="50" t="s">
        <v>131</v>
      </c>
      <c r="V51" s="7"/>
      <c r="X51" s="7"/>
      <c r="Y51" s="7"/>
      <c r="Z51" s="7"/>
      <c r="AB51" s="7"/>
      <c r="AC51" s="7"/>
      <c r="AE51" s="7"/>
      <c r="AF51" s="7"/>
    </row>
    <row r="52" spans="1:32" ht="33" outlineLevel="1">
      <c r="A52" s="80">
        <v>222</v>
      </c>
      <c r="B52" s="82"/>
      <c r="C52" s="13" t="s">
        <v>132</v>
      </c>
      <c r="D52" s="13"/>
      <c r="E52" s="2"/>
      <c r="F52" s="2" t="s">
        <v>316</v>
      </c>
      <c r="G52" s="81"/>
      <c r="H52" s="229"/>
      <c r="I52" s="198"/>
      <c r="J52" s="229"/>
      <c r="K52" s="198"/>
      <c r="L52" s="235"/>
      <c r="M52" s="198"/>
      <c r="N52" s="229"/>
      <c r="O52" s="2"/>
      <c r="P52" s="80">
        <f t="shared" si="3"/>
        <v>222</v>
      </c>
      <c r="Q52" s="75"/>
      <c r="R52" s="82"/>
      <c r="S52" s="179" t="s">
        <v>130</v>
      </c>
      <c r="T52" s="50" t="s">
        <v>133</v>
      </c>
      <c r="V52" s="7"/>
      <c r="X52" s="7"/>
      <c r="Y52" s="7"/>
      <c r="Z52" s="7"/>
      <c r="AB52" s="7"/>
      <c r="AC52" s="7"/>
      <c r="AE52" s="7"/>
      <c r="AF52" s="7"/>
    </row>
    <row r="53" spans="1:32">
      <c r="A53" s="77">
        <v>230</v>
      </c>
      <c r="B53" s="82"/>
      <c r="C53" s="78" t="s">
        <v>134</v>
      </c>
      <c r="D53" s="13"/>
      <c r="E53" s="2"/>
      <c r="F53" s="2"/>
      <c r="G53" s="74">
        <f>SUM(G54:G57)</f>
        <v>0</v>
      </c>
      <c r="H53" s="227">
        <f>H54+H55+H56</f>
        <v>0</v>
      </c>
      <c r="I53" s="197">
        <f>SUM(I54:I57)</f>
        <v>50560</v>
      </c>
      <c r="J53" s="227">
        <f>J54+J55+J56</f>
        <v>0.85</v>
      </c>
      <c r="K53" s="197">
        <f>SUM(K54:K57)</f>
        <v>50797</v>
      </c>
      <c r="L53" s="233">
        <f>L54+L55+L56</f>
        <v>0.85</v>
      </c>
      <c r="M53" s="197">
        <f>SUM(M54:M57)</f>
        <v>90638.487500000003</v>
      </c>
      <c r="N53" s="227">
        <f>N54+N55+N56</f>
        <v>1.5899999999999999</v>
      </c>
      <c r="O53" s="2"/>
      <c r="P53" s="77">
        <f t="shared" si="3"/>
        <v>230</v>
      </c>
      <c r="Q53" s="83"/>
      <c r="R53" s="82"/>
      <c r="S53" s="179" t="s">
        <v>135</v>
      </c>
      <c r="T53" s="50" t="s">
        <v>128</v>
      </c>
      <c r="V53" s="7"/>
      <c r="X53" s="7"/>
      <c r="Y53" s="7"/>
      <c r="Z53" s="7"/>
      <c r="AB53" s="7"/>
      <c r="AC53" s="7"/>
      <c r="AE53" s="7"/>
      <c r="AF53" s="7"/>
    </row>
    <row r="54" spans="1:32" ht="22" outlineLevel="1">
      <c r="A54" s="80">
        <v>231</v>
      </c>
      <c r="B54" s="82"/>
      <c r="C54" s="13" t="s">
        <v>78</v>
      </c>
      <c r="D54" s="13"/>
      <c r="E54" s="2"/>
      <c r="F54" s="2" t="s">
        <v>316</v>
      </c>
      <c r="G54" s="81"/>
      <c r="H54" s="229"/>
      <c r="I54" s="198">
        <v>5000</v>
      </c>
      <c r="J54" s="229">
        <v>0.1</v>
      </c>
      <c r="K54" s="198">
        <v>5125</v>
      </c>
      <c r="L54" s="229">
        <v>0.1</v>
      </c>
      <c r="M54" s="198">
        <v>7879.6874999999982</v>
      </c>
      <c r="N54" s="229">
        <v>0.15</v>
      </c>
      <c r="O54" s="2"/>
      <c r="P54" s="80">
        <f t="shared" si="3"/>
        <v>231</v>
      </c>
      <c r="Q54" s="75"/>
      <c r="R54" s="82"/>
      <c r="S54" s="181" t="s">
        <v>136</v>
      </c>
      <c r="T54" s="50" t="s">
        <v>137</v>
      </c>
      <c r="V54" s="7"/>
      <c r="X54" s="7"/>
      <c r="Y54" s="7"/>
      <c r="Z54" s="7"/>
      <c r="AB54" s="7"/>
      <c r="AC54" s="7"/>
      <c r="AE54" s="7"/>
      <c r="AF54" s="7"/>
    </row>
    <row r="55" spans="1:32" ht="33" outlineLevel="1">
      <c r="A55" s="80">
        <v>232</v>
      </c>
      <c r="B55" s="82"/>
      <c r="C55" s="13" t="s">
        <v>138</v>
      </c>
      <c r="D55" s="13"/>
      <c r="E55" s="2"/>
      <c r="F55" s="2" t="s">
        <v>316</v>
      </c>
      <c r="G55" s="81"/>
      <c r="H55" s="229"/>
      <c r="I55" s="198">
        <v>41080</v>
      </c>
      <c r="J55" s="229">
        <v>0.75</v>
      </c>
      <c r="K55" s="198">
        <v>41080</v>
      </c>
      <c r="L55" s="229">
        <v>0.75</v>
      </c>
      <c r="M55" s="198">
        <v>78052</v>
      </c>
      <c r="N55" s="229">
        <v>1.44</v>
      </c>
      <c r="O55" s="2"/>
      <c r="P55" s="80">
        <f t="shared" si="3"/>
        <v>232</v>
      </c>
      <c r="Q55" s="75"/>
      <c r="R55" s="82"/>
      <c r="S55" s="179" t="s">
        <v>139</v>
      </c>
      <c r="T55" s="50" t="s">
        <v>140</v>
      </c>
      <c r="V55" s="7"/>
      <c r="X55" s="7"/>
      <c r="Y55" s="7"/>
      <c r="Z55" s="7"/>
      <c r="AB55" s="7"/>
      <c r="AC55" s="7"/>
      <c r="AE55" s="7"/>
      <c r="AF55" s="7"/>
    </row>
    <row r="56" spans="1:32" ht="22" outlineLevel="1">
      <c r="A56" s="80">
        <v>233</v>
      </c>
      <c r="B56" s="82"/>
      <c r="C56" s="13" t="s">
        <v>110</v>
      </c>
      <c r="D56" s="13"/>
      <c r="E56" s="2"/>
      <c r="F56" s="2" t="s">
        <v>316</v>
      </c>
      <c r="G56" s="81"/>
      <c r="H56" s="229"/>
      <c r="I56" s="198"/>
      <c r="J56" s="229"/>
      <c r="K56" s="198"/>
      <c r="L56" s="235"/>
      <c r="M56" s="198"/>
      <c r="N56" s="229"/>
      <c r="O56" s="2"/>
      <c r="P56" s="80">
        <f t="shared" si="3"/>
        <v>233</v>
      </c>
      <c r="Q56" s="75"/>
      <c r="R56" s="82"/>
      <c r="S56" s="182" t="s">
        <v>111</v>
      </c>
      <c r="T56" s="50" t="s">
        <v>137</v>
      </c>
      <c r="V56" s="7"/>
      <c r="X56" s="7"/>
      <c r="Y56" s="7"/>
      <c r="Z56" s="7"/>
      <c r="AB56" s="7"/>
      <c r="AC56" s="7"/>
      <c r="AE56" s="7"/>
      <c r="AF56" s="7"/>
    </row>
    <row r="57" spans="1:32" ht="22" outlineLevel="1">
      <c r="A57" s="80">
        <v>234</v>
      </c>
      <c r="B57" s="82"/>
      <c r="C57" s="13" t="s">
        <v>80</v>
      </c>
      <c r="D57" s="13"/>
      <c r="E57" s="2"/>
      <c r="F57" s="2" t="s">
        <v>317</v>
      </c>
      <c r="G57" s="81"/>
      <c r="H57" s="228"/>
      <c r="I57" s="198">
        <v>4480</v>
      </c>
      <c r="J57" s="228"/>
      <c r="K57" s="198">
        <v>4592</v>
      </c>
      <c r="L57" s="234"/>
      <c r="M57" s="198">
        <v>4706.7999999999993</v>
      </c>
      <c r="N57" s="228"/>
      <c r="O57" s="2"/>
      <c r="P57" s="80">
        <f t="shared" si="3"/>
        <v>234</v>
      </c>
      <c r="Q57" s="83"/>
      <c r="R57" s="82"/>
      <c r="S57" s="179" t="s">
        <v>141</v>
      </c>
      <c r="T57" s="50" t="s">
        <v>137</v>
      </c>
      <c r="V57" s="7"/>
      <c r="X57" s="7"/>
      <c r="Y57" s="7"/>
      <c r="Z57" s="7"/>
      <c r="AB57" s="7"/>
      <c r="AC57" s="7"/>
      <c r="AE57" s="7"/>
      <c r="AF57" s="7"/>
    </row>
    <row r="58" spans="1:32">
      <c r="A58" s="77">
        <v>240</v>
      </c>
      <c r="B58" s="27"/>
      <c r="C58" s="78" t="s">
        <v>142</v>
      </c>
      <c r="D58" s="36"/>
      <c r="E58" s="2"/>
      <c r="F58" s="2"/>
      <c r="G58" s="74">
        <f>SUM(G59:G62)</f>
        <v>600</v>
      </c>
      <c r="H58" s="227">
        <f>H59</f>
        <v>0</v>
      </c>
      <c r="I58" s="197">
        <f>SUM(I59:I62)</f>
        <v>2500</v>
      </c>
      <c r="J58" s="227">
        <f>J59</f>
        <v>0</v>
      </c>
      <c r="K58" s="197">
        <f>SUM(K59:K62)</f>
        <v>2500</v>
      </c>
      <c r="L58" s="233">
        <f>L59</f>
        <v>0</v>
      </c>
      <c r="M58" s="197">
        <f>SUM(M59:M62)</f>
        <v>3843.75</v>
      </c>
      <c r="N58" s="227">
        <f>N59</f>
        <v>0</v>
      </c>
      <c r="O58" s="2"/>
      <c r="P58" s="77">
        <f t="shared" si="3"/>
        <v>240</v>
      </c>
      <c r="Q58" s="75"/>
      <c r="R58" s="27"/>
      <c r="S58" s="180" t="s">
        <v>143</v>
      </c>
      <c r="T58" s="50" t="s">
        <v>144</v>
      </c>
      <c r="V58" s="7"/>
      <c r="X58" s="7"/>
      <c r="Y58" s="7"/>
      <c r="Z58" s="7"/>
      <c r="AB58" s="7"/>
      <c r="AC58" s="7"/>
      <c r="AE58" s="7"/>
      <c r="AF58" s="7"/>
    </row>
    <row r="59" spans="1:32" ht="33" outlineLevel="1">
      <c r="A59" s="80">
        <v>241</v>
      </c>
      <c r="B59" s="82"/>
      <c r="C59" s="13" t="s">
        <v>78</v>
      </c>
      <c r="D59" s="13"/>
      <c r="E59" s="2"/>
      <c r="F59" s="2" t="s">
        <v>316</v>
      </c>
      <c r="G59" s="81"/>
      <c r="H59" s="229"/>
      <c r="I59" s="198"/>
      <c r="J59" s="229"/>
      <c r="K59" s="198"/>
      <c r="L59" s="235"/>
      <c r="M59" s="198"/>
      <c r="N59" s="229"/>
      <c r="O59" s="2"/>
      <c r="P59" s="80">
        <f t="shared" si="3"/>
        <v>241</v>
      </c>
      <c r="Q59" s="75"/>
      <c r="R59" s="82"/>
      <c r="S59" s="180" t="s">
        <v>145</v>
      </c>
      <c r="T59" s="50" t="s">
        <v>146</v>
      </c>
      <c r="V59" s="7"/>
      <c r="X59" s="7"/>
      <c r="Y59" s="7"/>
      <c r="Z59" s="7"/>
      <c r="AB59" s="7"/>
      <c r="AC59" s="7"/>
      <c r="AE59" s="7"/>
      <c r="AF59" s="7"/>
    </row>
    <row r="60" spans="1:32" ht="22" outlineLevel="1">
      <c r="A60" s="80">
        <v>242</v>
      </c>
      <c r="B60" s="27"/>
      <c r="C60" s="13" t="s">
        <v>80</v>
      </c>
      <c r="D60" s="36"/>
      <c r="E60" s="2"/>
      <c r="F60" s="2" t="s">
        <v>317</v>
      </c>
      <c r="G60" s="81">
        <v>500</v>
      </c>
      <c r="H60" s="228"/>
      <c r="I60" s="198">
        <v>2500</v>
      </c>
      <c r="J60" s="228"/>
      <c r="K60" s="198">
        <v>2500</v>
      </c>
      <c r="L60" s="234"/>
      <c r="M60" s="198">
        <v>3843.75</v>
      </c>
      <c r="N60" s="228"/>
      <c r="O60" s="2"/>
      <c r="P60" s="80">
        <f t="shared" si="3"/>
        <v>242</v>
      </c>
      <c r="Q60" s="75"/>
      <c r="R60" s="27"/>
      <c r="S60" s="179" t="s">
        <v>147</v>
      </c>
      <c r="T60" s="50" t="s">
        <v>146</v>
      </c>
      <c r="V60" s="7"/>
      <c r="X60" s="7"/>
      <c r="Y60" s="7"/>
      <c r="Z60" s="7"/>
      <c r="AB60" s="7"/>
      <c r="AC60" s="7"/>
      <c r="AE60" s="7"/>
      <c r="AF60" s="7"/>
    </row>
    <row r="61" spans="1:32" ht="22" outlineLevel="1">
      <c r="A61" s="80">
        <v>243</v>
      </c>
      <c r="B61" s="27"/>
      <c r="C61" s="13" t="s">
        <v>98</v>
      </c>
      <c r="D61" s="36"/>
      <c r="E61" s="2"/>
      <c r="F61" s="2" t="s">
        <v>318</v>
      </c>
      <c r="G61" s="81">
        <v>100</v>
      </c>
      <c r="H61" s="228"/>
      <c r="I61" s="198"/>
      <c r="J61" s="228"/>
      <c r="K61" s="198"/>
      <c r="L61" s="234"/>
      <c r="M61" s="198"/>
      <c r="N61" s="228"/>
      <c r="O61" s="2"/>
      <c r="P61" s="80">
        <f t="shared" si="3"/>
        <v>243</v>
      </c>
      <c r="Q61" s="75"/>
      <c r="R61" s="27"/>
      <c r="S61" s="179" t="s">
        <v>124</v>
      </c>
      <c r="T61" s="50" t="s">
        <v>146</v>
      </c>
      <c r="V61" s="7"/>
      <c r="X61" s="7"/>
      <c r="Y61" s="7"/>
      <c r="Z61" s="7"/>
      <c r="AB61" s="7"/>
      <c r="AC61" s="7"/>
      <c r="AE61" s="7"/>
      <c r="AF61" s="7"/>
    </row>
    <row r="62" spans="1:32" outlineLevel="1">
      <c r="A62" s="80">
        <v>244</v>
      </c>
      <c r="B62" s="27"/>
      <c r="C62" s="13" t="s">
        <v>71</v>
      </c>
      <c r="D62" s="36"/>
      <c r="E62" s="2"/>
      <c r="F62" s="2" t="s">
        <v>320</v>
      </c>
      <c r="G62" s="81"/>
      <c r="H62" s="228"/>
      <c r="I62" s="198"/>
      <c r="J62" s="228"/>
      <c r="K62" s="198"/>
      <c r="L62" s="234"/>
      <c r="M62" s="198"/>
      <c r="N62" s="228"/>
      <c r="O62" s="2"/>
      <c r="P62" s="80">
        <f t="shared" si="3"/>
        <v>244</v>
      </c>
      <c r="Q62" s="75"/>
      <c r="R62" s="27"/>
      <c r="S62" s="180" t="s">
        <v>125</v>
      </c>
      <c r="T62" s="50" t="s">
        <v>146</v>
      </c>
      <c r="V62" s="7"/>
      <c r="X62" s="7"/>
      <c r="Y62" s="7"/>
      <c r="Z62" s="7"/>
      <c r="AB62" s="7"/>
      <c r="AC62" s="7"/>
      <c r="AE62" s="7"/>
      <c r="AF62" s="7"/>
    </row>
    <row r="63" spans="1:32">
      <c r="A63" s="77">
        <v>250</v>
      </c>
      <c r="B63" s="82"/>
      <c r="C63" s="78" t="s">
        <v>148</v>
      </c>
      <c r="D63" s="13"/>
      <c r="E63" s="2"/>
      <c r="F63" s="2"/>
      <c r="G63" s="74">
        <f>SUM(G64:G67)</f>
        <v>4000</v>
      </c>
      <c r="H63" s="227">
        <f>H64+H65</f>
        <v>0.1</v>
      </c>
      <c r="I63" s="197">
        <f>SUM(I64:I67)</f>
        <v>53000</v>
      </c>
      <c r="J63" s="227">
        <f>J64+J65</f>
        <v>1</v>
      </c>
      <c r="K63" s="197">
        <f>SUM(K64:K67)</f>
        <v>54324.999999999993</v>
      </c>
      <c r="L63" s="233">
        <f>L64+L65</f>
        <v>1</v>
      </c>
      <c r="M63" s="197">
        <f>SUM(M64:M67)</f>
        <v>57259.062499999985</v>
      </c>
      <c r="N63" s="227">
        <f>N64+N65</f>
        <v>1</v>
      </c>
      <c r="O63" s="2"/>
      <c r="P63" s="77">
        <f t="shared" si="3"/>
        <v>250</v>
      </c>
      <c r="Q63" s="83"/>
      <c r="R63" s="82"/>
      <c r="S63" s="179" t="s">
        <v>149</v>
      </c>
      <c r="T63" s="50" t="s">
        <v>150</v>
      </c>
      <c r="V63" s="7"/>
      <c r="X63" s="7"/>
      <c r="Y63" s="7"/>
      <c r="Z63" s="7"/>
      <c r="AB63" s="7"/>
      <c r="AC63" s="7"/>
      <c r="AE63" s="7"/>
      <c r="AF63" s="7"/>
    </row>
    <row r="64" spans="1:32" ht="33" outlineLevel="1">
      <c r="A64" s="80">
        <v>251</v>
      </c>
      <c r="B64" s="82"/>
      <c r="C64" s="13" t="s">
        <v>78</v>
      </c>
      <c r="D64" s="13"/>
      <c r="E64" s="2"/>
      <c r="F64" s="2" t="s">
        <v>316</v>
      </c>
      <c r="G64" s="81">
        <v>4000</v>
      </c>
      <c r="H64" s="229">
        <v>0.1</v>
      </c>
      <c r="I64" s="198">
        <v>50000</v>
      </c>
      <c r="J64" s="229">
        <v>1</v>
      </c>
      <c r="K64" s="198">
        <v>51249.999999999993</v>
      </c>
      <c r="L64" s="235">
        <v>1</v>
      </c>
      <c r="M64" s="198">
        <v>52531.249999999985</v>
      </c>
      <c r="N64" s="229">
        <v>1</v>
      </c>
      <c r="O64" s="2"/>
      <c r="P64" s="80">
        <f t="shared" si="3"/>
        <v>251</v>
      </c>
      <c r="Q64" s="75"/>
      <c r="R64" s="82"/>
      <c r="S64" s="181" t="s">
        <v>151</v>
      </c>
      <c r="T64" s="50" t="s">
        <v>152</v>
      </c>
      <c r="V64" s="7"/>
      <c r="X64" s="7"/>
      <c r="Y64" s="7"/>
      <c r="Z64" s="7"/>
      <c r="AB64" s="7"/>
      <c r="AC64" s="7"/>
      <c r="AE64" s="7"/>
      <c r="AF64" s="7"/>
    </row>
    <row r="65" spans="1:32" ht="22" outlineLevel="1">
      <c r="A65" s="80">
        <v>252</v>
      </c>
      <c r="B65" s="82"/>
      <c r="C65" s="13" t="s">
        <v>110</v>
      </c>
      <c r="D65" s="13"/>
      <c r="E65" s="2"/>
      <c r="F65" s="2" t="s">
        <v>316</v>
      </c>
      <c r="G65" s="81"/>
      <c r="H65" s="229"/>
      <c r="I65" s="198"/>
      <c r="J65" s="229"/>
      <c r="K65" s="198"/>
      <c r="L65" s="235"/>
      <c r="M65" s="198"/>
      <c r="N65" s="229"/>
      <c r="O65" s="2"/>
      <c r="P65" s="80">
        <f t="shared" si="3"/>
        <v>252</v>
      </c>
      <c r="Q65" s="75"/>
      <c r="R65" s="82"/>
      <c r="S65" s="182" t="s">
        <v>111</v>
      </c>
      <c r="T65" s="50" t="s">
        <v>152</v>
      </c>
      <c r="V65" s="7"/>
      <c r="X65" s="7"/>
      <c r="Y65" s="7"/>
      <c r="Z65" s="7"/>
      <c r="AB65" s="7"/>
      <c r="AC65" s="7"/>
      <c r="AE65" s="7"/>
      <c r="AF65" s="7"/>
    </row>
    <row r="66" spans="1:32" ht="22" outlineLevel="1">
      <c r="A66" s="80">
        <v>253</v>
      </c>
      <c r="B66" s="82"/>
      <c r="C66" s="13" t="s">
        <v>80</v>
      </c>
      <c r="D66" s="13"/>
      <c r="E66" s="2"/>
      <c r="F66" s="2" t="s">
        <v>317</v>
      </c>
      <c r="G66" s="81"/>
      <c r="H66" s="228"/>
      <c r="I66" s="81">
        <v>3000</v>
      </c>
      <c r="J66" s="228"/>
      <c r="K66" s="198">
        <v>3074.9999999999995</v>
      </c>
      <c r="L66" s="234"/>
      <c r="M66" s="198">
        <v>4727.8124999999982</v>
      </c>
      <c r="N66" s="228"/>
      <c r="O66" s="2"/>
      <c r="P66" s="80">
        <f t="shared" si="3"/>
        <v>253</v>
      </c>
      <c r="Q66" s="83"/>
      <c r="R66" s="82"/>
      <c r="S66" s="179" t="s">
        <v>153</v>
      </c>
      <c r="T66" s="50" t="s">
        <v>152</v>
      </c>
      <c r="V66" s="7"/>
      <c r="X66" s="7"/>
      <c r="Y66" s="7"/>
      <c r="Z66" s="7"/>
      <c r="AB66" s="7"/>
      <c r="AC66" s="7"/>
      <c r="AE66" s="7"/>
      <c r="AF66" s="7"/>
    </row>
    <row r="67" spans="1:32" ht="22" outlineLevel="1">
      <c r="A67" s="80">
        <v>254</v>
      </c>
      <c r="B67" s="82"/>
      <c r="C67" s="13" t="s">
        <v>98</v>
      </c>
      <c r="D67" s="13"/>
      <c r="E67" s="2"/>
      <c r="F67" s="2" t="s">
        <v>318</v>
      </c>
      <c r="G67" s="81"/>
      <c r="H67" s="228"/>
      <c r="I67" s="198"/>
      <c r="J67" s="228"/>
      <c r="K67" s="198"/>
      <c r="L67" s="234"/>
      <c r="M67" s="198"/>
      <c r="N67" s="228"/>
      <c r="O67" s="2"/>
      <c r="P67" s="80">
        <f t="shared" si="3"/>
        <v>254</v>
      </c>
      <c r="Q67" s="83"/>
      <c r="R67" s="82"/>
      <c r="S67" s="179" t="s">
        <v>124</v>
      </c>
      <c r="T67" s="50" t="s">
        <v>152</v>
      </c>
      <c r="V67" s="7"/>
      <c r="X67" s="7"/>
      <c r="Y67" s="7"/>
      <c r="Z67" s="7"/>
      <c r="AB67" s="7"/>
      <c r="AC67" s="7"/>
      <c r="AE67" s="7"/>
      <c r="AF67" s="7"/>
    </row>
    <row r="68" spans="1:32">
      <c r="A68" s="77">
        <v>260</v>
      </c>
      <c r="B68" s="27"/>
      <c r="C68" s="78" t="s">
        <v>154</v>
      </c>
      <c r="D68" s="36"/>
      <c r="E68" s="2"/>
      <c r="F68" s="2"/>
      <c r="G68" s="74">
        <f>SUM(G69:G77)</f>
        <v>250</v>
      </c>
      <c r="H68" s="228"/>
      <c r="I68" s="197">
        <f>SUM(I69:I77)</f>
        <v>68125</v>
      </c>
      <c r="J68" s="228"/>
      <c r="K68" s="197">
        <f>SUM(K69:K77)</f>
        <v>69828.125</v>
      </c>
      <c r="L68" s="234"/>
      <c r="M68" s="197">
        <f>SUM(M69:M77)</f>
        <v>85834.578124999985</v>
      </c>
      <c r="N68" s="228"/>
      <c r="O68" s="2"/>
      <c r="P68" s="77">
        <f t="shared" si="3"/>
        <v>260</v>
      </c>
      <c r="Q68" s="75"/>
      <c r="R68" s="27"/>
      <c r="S68" s="179" t="s">
        <v>155</v>
      </c>
      <c r="T68" s="50">
        <v>2451</v>
      </c>
      <c r="V68" s="7"/>
      <c r="X68" s="7"/>
      <c r="Y68" s="7"/>
      <c r="Z68" s="7"/>
      <c r="AB68" s="7"/>
      <c r="AC68" s="7"/>
      <c r="AE68" s="7"/>
      <c r="AF68" s="7"/>
    </row>
    <row r="69" spans="1:32" ht="22" outlineLevel="1">
      <c r="A69" s="80">
        <v>261</v>
      </c>
      <c r="B69" s="27"/>
      <c r="C69" s="13" t="s">
        <v>156</v>
      </c>
      <c r="D69" s="13"/>
      <c r="E69" s="2"/>
      <c r="F69" s="2" t="s">
        <v>318</v>
      </c>
      <c r="G69" s="81">
        <v>0</v>
      </c>
      <c r="H69" s="228"/>
      <c r="I69" s="81">
        <v>1000</v>
      </c>
      <c r="J69" s="228"/>
      <c r="K69" s="198">
        <v>1025</v>
      </c>
      <c r="L69" s="234"/>
      <c r="M69" s="198">
        <v>1575.9375</v>
      </c>
      <c r="N69" s="228"/>
      <c r="O69" s="2"/>
      <c r="P69" s="80">
        <f t="shared" si="3"/>
        <v>261</v>
      </c>
      <c r="Q69" s="75"/>
      <c r="R69" s="27"/>
      <c r="S69" s="179" t="s">
        <v>157</v>
      </c>
      <c r="T69" s="50" t="s">
        <v>158</v>
      </c>
      <c r="V69" s="7"/>
      <c r="X69" s="7"/>
      <c r="Y69" s="7"/>
      <c r="Z69" s="7"/>
      <c r="AB69" s="7"/>
      <c r="AC69" s="7"/>
      <c r="AE69" s="7"/>
      <c r="AF69" s="7"/>
    </row>
    <row r="70" spans="1:32" ht="22" outlineLevel="1">
      <c r="A70" s="80">
        <v>262</v>
      </c>
      <c r="B70" s="27"/>
      <c r="C70" s="13" t="s">
        <v>159</v>
      </c>
      <c r="D70" s="13"/>
      <c r="E70" s="2"/>
      <c r="F70" s="2" t="s">
        <v>318</v>
      </c>
      <c r="G70" s="81"/>
      <c r="H70" s="228"/>
      <c r="I70" s="198">
        <v>1000</v>
      </c>
      <c r="J70" s="228"/>
      <c r="K70" s="198">
        <v>1025</v>
      </c>
      <c r="L70" s="234"/>
      <c r="M70" s="198">
        <v>1575.9375</v>
      </c>
      <c r="N70" s="228"/>
      <c r="O70" s="2"/>
      <c r="P70" s="80">
        <f t="shared" si="3"/>
        <v>262</v>
      </c>
      <c r="Q70" s="75"/>
      <c r="R70" s="27"/>
      <c r="S70" s="179" t="s">
        <v>160</v>
      </c>
      <c r="T70" s="50" t="s">
        <v>161</v>
      </c>
      <c r="V70" s="7"/>
      <c r="X70" s="7"/>
      <c r="Y70" s="7"/>
      <c r="Z70" s="7"/>
      <c r="AB70" s="7"/>
      <c r="AC70" s="7"/>
      <c r="AE70" s="7"/>
      <c r="AF70" s="7"/>
    </row>
    <row r="71" spans="1:32" ht="22" outlineLevel="1">
      <c r="A71" s="80">
        <v>263</v>
      </c>
      <c r="B71" s="27"/>
      <c r="C71" s="13" t="s">
        <v>162</v>
      </c>
      <c r="D71" s="13"/>
      <c r="E71" s="2"/>
      <c r="F71" s="2" t="s">
        <v>318</v>
      </c>
      <c r="G71" s="81"/>
      <c r="H71" s="228"/>
      <c r="I71" s="198">
        <v>13500</v>
      </c>
      <c r="J71" s="228"/>
      <c r="K71" s="198">
        <v>13837.499999999998</v>
      </c>
      <c r="L71" s="234"/>
      <c r="M71" s="198">
        <v>21275.156249999993</v>
      </c>
      <c r="N71" s="228"/>
      <c r="O71" s="2"/>
      <c r="P71" s="80">
        <f t="shared" si="3"/>
        <v>263</v>
      </c>
      <c r="Q71" s="75"/>
      <c r="R71" s="27"/>
      <c r="S71" s="179" t="s">
        <v>163</v>
      </c>
      <c r="T71" s="50" t="s">
        <v>164</v>
      </c>
      <c r="V71" s="7"/>
      <c r="X71" s="7"/>
      <c r="Y71" s="7"/>
      <c r="Z71" s="7"/>
      <c r="AB71" s="7"/>
      <c r="AC71" s="7"/>
      <c r="AE71" s="7"/>
      <c r="AF71" s="7"/>
    </row>
    <row r="72" spans="1:32" outlineLevel="1">
      <c r="A72" s="80">
        <v>264</v>
      </c>
      <c r="B72" s="27"/>
      <c r="C72" s="13" t="s">
        <v>165</v>
      </c>
      <c r="D72" s="13"/>
      <c r="E72" s="2"/>
      <c r="F72" s="2" t="s">
        <v>318</v>
      </c>
      <c r="G72" s="81">
        <v>250</v>
      </c>
      <c r="H72" s="228"/>
      <c r="I72" s="198">
        <v>6000</v>
      </c>
      <c r="J72" s="228"/>
      <c r="K72" s="198">
        <v>6149.9999999999991</v>
      </c>
      <c r="L72" s="234"/>
      <c r="M72" s="198">
        <v>9455.6249999999964</v>
      </c>
      <c r="N72" s="228"/>
      <c r="O72" s="2"/>
      <c r="P72" s="80">
        <f t="shared" si="3"/>
        <v>264</v>
      </c>
      <c r="Q72" s="75"/>
      <c r="R72" s="27"/>
      <c r="S72" s="179" t="s">
        <v>166</v>
      </c>
      <c r="T72" s="50" t="s">
        <v>167</v>
      </c>
      <c r="V72" s="7"/>
      <c r="X72" s="7"/>
      <c r="Y72" s="7"/>
      <c r="Z72" s="7"/>
      <c r="AB72" s="7"/>
      <c r="AC72" s="7"/>
      <c r="AE72" s="7"/>
      <c r="AF72" s="7"/>
    </row>
    <row r="73" spans="1:32" outlineLevel="1">
      <c r="A73" s="80">
        <v>265</v>
      </c>
      <c r="B73" s="27"/>
      <c r="C73" s="13" t="s">
        <v>168</v>
      </c>
      <c r="D73" s="13"/>
      <c r="E73" s="2"/>
      <c r="F73" s="2" t="s">
        <v>317</v>
      </c>
      <c r="G73" s="81"/>
      <c r="H73" s="228"/>
      <c r="I73" s="81">
        <v>29550</v>
      </c>
      <c r="J73" s="228"/>
      <c r="K73" s="198">
        <v>30288.749999999996</v>
      </c>
      <c r="L73" s="234"/>
      <c r="M73" s="198">
        <v>34012.5</v>
      </c>
      <c r="N73" s="228"/>
      <c r="O73" s="2"/>
      <c r="P73" s="80">
        <f t="shared" si="3"/>
        <v>265</v>
      </c>
      <c r="Q73" s="75"/>
      <c r="R73" s="27"/>
      <c r="S73" s="179" t="s">
        <v>169</v>
      </c>
      <c r="T73" s="50" t="s">
        <v>170</v>
      </c>
      <c r="V73" s="7"/>
      <c r="X73" s="7"/>
      <c r="Y73" s="7"/>
      <c r="Z73" s="7"/>
      <c r="AB73" s="7"/>
      <c r="AC73" s="7"/>
      <c r="AE73" s="7"/>
      <c r="AF73" s="7"/>
    </row>
    <row r="74" spans="1:32" outlineLevel="1">
      <c r="A74" s="80">
        <v>266</v>
      </c>
      <c r="B74" s="27"/>
      <c r="C74" s="13" t="s">
        <v>171</v>
      </c>
      <c r="D74" s="13"/>
      <c r="E74" s="2"/>
      <c r="F74" s="2" t="s">
        <v>318</v>
      </c>
      <c r="G74" s="81">
        <v>0</v>
      </c>
      <c r="H74" s="228"/>
      <c r="I74" s="81"/>
      <c r="J74" s="228"/>
      <c r="K74" s="198"/>
      <c r="L74" s="234"/>
      <c r="M74" s="198"/>
      <c r="N74" s="228"/>
      <c r="O74" s="2"/>
      <c r="P74" s="80">
        <f t="shared" si="3"/>
        <v>266</v>
      </c>
      <c r="Q74" s="75"/>
      <c r="R74" s="27"/>
      <c r="S74" s="179" t="s">
        <v>172</v>
      </c>
      <c r="T74" s="50" t="s">
        <v>173</v>
      </c>
      <c r="V74" s="7"/>
      <c r="X74" s="7"/>
      <c r="Y74" s="7"/>
      <c r="Z74" s="7"/>
      <c r="AB74" s="7"/>
      <c r="AC74" s="7"/>
      <c r="AE74" s="7"/>
      <c r="AF74" s="7"/>
    </row>
    <row r="75" spans="1:32" outlineLevel="1">
      <c r="A75" s="80">
        <v>267</v>
      </c>
      <c r="B75" s="27"/>
      <c r="C75" s="13" t="s">
        <v>174</v>
      </c>
      <c r="D75" s="13"/>
      <c r="E75" s="2"/>
      <c r="F75" s="2" t="s">
        <v>318</v>
      </c>
      <c r="G75" s="81"/>
      <c r="H75" s="228"/>
      <c r="I75" s="198"/>
      <c r="J75" s="228"/>
      <c r="K75" s="198"/>
      <c r="L75" s="234"/>
      <c r="M75" s="198"/>
      <c r="N75" s="228"/>
      <c r="O75" s="2"/>
      <c r="P75" s="80">
        <f t="shared" si="3"/>
        <v>267</v>
      </c>
      <c r="Q75" s="75"/>
      <c r="R75" s="27"/>
      <c r="S75" s="179" t="s">
        <v>175</v>
      </c>
      <c r="T75" s="50" t="s">
        <v>176</v>
      </c>
      <c r="V75" s="7"/>
      <c r="X75" s="7"/>
      <c r="Y75" s="7"/>
      <c r="Z75" s="7"/>
      <c r="AB75" s="7"/>
      <c r="AC75" s="7"/>
      <c r="AE75" s="7"/>
      <c r="AF75" s="7"/>
    </row>
    <row r="76" spans="1:32" outlineLevel="1">
      <c r="A76" s="80">
        <v>268</v>
      </c>
      <c r="B76" s="27"/>
      <c r="C76" s="13" t="s">
        <v>177</v>
      </c>
      <c r="D76" s="13"/>
      <c r="E76" s="2"/>
      <c r="F76" s="2" t="s">
        <v>318</v>
      </c>
      <c r="G76" s="81"/>
      <c r="H76" s="228"/>
      <c r="I76" s="81"/>
      <c r="J76" s="228"/>
      <c r="K76" s="198"/>
      <c r="L76" s="234"/>
      <c r="M76" s="198"/>
      <c r="N76" s="228"/>
      <c r="O76" s="2"/>
      <c r="P76" s="80">
        <f t="shared" si="3"/>
        <v>268</v>
      </c>
      <c r="Q76" s="75"/>
      <c r="R76" s="27"/>
      <c r="S76" s="179" t="s">
        <v>178</v>
      </c>
      <c r="T76" s="50" t="s">
        <v>179</v>
      </c>
      <c r="V76" s="7"/>
      <c r="X76" s="7"/>
      <c r="Y76" s="7"/>
      <c r="Z76" s="7"/>
      <c r="AB76" s="7"/>
      <c r="AC76" s="7"/>
      <c r="AE76" s="7"/>
      <c r="AF76" s="7"/>
    </row>
    <row r="77" spans="1:32" outlineLevel="1">
      <c r="A77" s="80">
        <v>269</v>
      </c>
      <c r="B77" s="27"/>
      <c r="C77" s="36" t="s">
        <v>180</v>
      </c>
      <c r="D77" s="13"/>
      <c r="E77" s="2"/>
      <c r="F77" s="2"/>
      <c r="G77" s="81"/>
      <c r="H77" s="228"/>
      <c r="I77" s="81">
        <v>17075</v>
      </c>
      <c r="J77" s="228"/>
      <c r="K77" s="198">
        <v>17501.875</v>
      </c>
      <c r="L77" s="234"/>
      <c r="M77" s="81">
        <v>17939.421875</v>
      </c>
      <c r="N77" s="228"/>
      <c r="O77" s="2"/>
      <c r="P77" s="80">
        <f t="shared" si="3"/>
        <v>269</v>
      </c>
      <c r="Q77" s="75"/>
      <c r="R77" s="27"/>
      <c r="S77" s="179" t="s">
        <v>181</v>
      </c>
      <c r="T77" s="50" t="s">
        <v>182</v>
      </c>
      <c r="V77" s="7"/>
      <c r="X77" s="7"/>
      <c r="Y77" s="7"/>
      <c r="Z77" s="7"/>
      <c r="AB77" s="7"/>
      <c r="AC77" s="7"/>
      <c r="AE77" s="7"/>
      <c r="AF77" s="7"/>
    </row>
    <row r="78" spans="1:32" s="32" customFormat="1">
      <c r="A78" s="55"/>
      <c r="B78" s="39"/>
      <c r="G78" s="91"/>
      <c r="H78" s="231"/>
      <c r="I78" s="91"/>
      <c r="J78" s="231"/>
      <c r="K78" s="91"/>
      <c r="L78" s="237"/>
      <c r="M78" s="91"/>
      <c r="N78" s="239"/>
      <c r="P78" s="55"/>
      <c r="Q78" s="60"/>
      <c r="R78" s="39"/>
      <c r="S78" s="185"/>
      <c r="T78" s="62"/>
    </row>
    <row r="79" spans="1:32">
      <c r="A79" s="97">
        <v>300</v>
      </c>
      <c r="B79" s="27"/>
      <c r="C79" s="73" t="s">
        <v>35</v>
      </c>
      <c r="D79" s="27"/>
      <c r="E79" s="2"/>
      <c r="F79" s="2"/>
      <c r="G79" s="74">
        <f>SUM(G80:G86)</f>
        <v>0</v>
      </c>
      <c r="H79" s="227">
        <f>H80</f>
        <v>0</v>
      </c>
      <c r="I79" s="197">
        <f>SUM(I80:I86)</f>
        <v>41000</v>
      </c>
      <c r="J79" s="227">
        <f>J80</f>
        <v>0</v>
      </c>
      <c r="K79" s="197">
        <f>SUM(K80:K86)</f>
        <v>42025</v>
      </c>
      <c r="L79" s="233">
        <f>L80</f>
        <v>0</v>
      </c>
      <c r="M79" s="197">
        <f>SUM(M80:M86)</f>
        <v>64613.4375</v>
      </c>
      <c r="N79" s="227">
        <f>N80</f>
        <v>0</v>
      </c>
      <c r="O79" s="2"/>
      <c r="P79" s="97">
        <f t="shared" ref="P79:P86" si="4">A79</f>
        <v>300</v>
      </c>
      <c r="Q79" s="75"/>
      <c r="R79" s="13"/>
      <c r="S79" s="178" t="str">
        <f>C79&amp;" - Calculates automatically."</f>
        <v>Pupil Services - Calculates automatically.</v>
      </c>
      <c r="T79" s="76" t="s">
        <v>183</v>
      </c>
      <c r="V79" s="7"/>
      <c r="X79" s="7"/>
      <c r="Y79" s="7"/>
      <c r="Z79" s="7"/>
      <c r="AB79" s="7"/>
      <c r="AC79" s="7"/>
      <c r="AE79" s="7"/>
      <c r="AF79" s="7"/>
    </row>
    <row r="80" spans="1:32">
      <c r="A80" s="80">
        <v>310</v>
      </c>
      <c r="B80" s="82"/>
      <c r="C80" s="13" t="s">
        <v>184</v>
      </c>
      <c r="D80" s="13"/>
      <c r="E80" s="2"/>
      <c r="F80" s="2" t="s">
        <v>316</v>
      </c>
      <c r="G80" s="81"/>
      <c r="H80" s="229"/>
      <c r="I80" s="198"/>
      <c r="J80" s="229"/>
      <c r="K80" s="198"/>
      <c r="L80" s="235"/>
      <c r="M80" s="198"/>
      <c r="N80" s="229"/>
      <c r="O80" s="2"/>
      <c r="P80" s="80">
        <f t="shared" si="4"/>
        <v>310</v>
      </c>
      <c r="Q80" s="83"/>
      <c r="R80" s="82"/>
      <c r="S80" s="180" t="s">
        <v>185</v>
      </c>
      <c r="T80" s="50" t="s">
        <v>186</v>
      </c>
      <c r="V80" s="7"/>
      <c r="X80" s="7"/>
      <c r="Y80" s="7"/>
      <c r="Z80" s="7"/>
      <c r="AB80" s="7"/>
      <c r="AC80" s="7"/>
      <c r="AE80" s="7"/>
      <c r="AF80" s="7"/>
    </row>
    <row r="81" spans="1:32">
      <c r="A81" s="80">
        <v>320</v>
      </c>
      <c r="B81" s="27"/>
      <c r="C81" s="13" t="s">
        <v>187</v>
      </c>
      <c r="D81" s="13"/>
      <c r="E81" s="2"/>
      <c r="F81" s="2" t="s">
        <v>317</v>
      </c>
      <c r="G81" s="81"/>
      <c r="H81" s="228"/>
      <c r="I81" s="198"/>
      <c r="J81" s="228"/>
      <c r="K81" s="198"/>
      <c r="L81" s="234"/>
      <c r="M81" s="198"/>
      <c r="N81" s="228"/>
      <c r="O81" s="2"/>
      <c r="P81" s="80">
        <f t="shared" si="4"/>
        <v>320</v>
      </c>
      <c r="Q81" s="75"/>
      <c r="R81" s="27"/>
      <c r="S81" s="180" t="s">
        <v>188</v>
      </c>
      <c r="T81" s="50">
        <v>3200</v>
      </c>
      <c r="V81" s="7"/>
      <c r="X81" s="7"/>
      <c r="Y81" s="7"/>
      <c r="Z81" s="7"/>
      <c r="AB81" s="7"/>
      <c r="AC81" s="7"/>
      <c r="AE81" s="7"/>
      <c r="AF81" s="7"/>
    </row>
    <row r="82" spans="1:32" ht="22">
      <c r="A82" s="80">
        <v>330</v>
      </c>
      <c r="B82" s="27"/>
      <c r="C82" s="36" t="s">
        <v>189</v>
      </c>
      <c r="D82" s="36"/>
      <c r="E82" s="2"/>
      <c r="F82" s="2" t="s">
        <v>317</v>
      </c>
      <c r="G82" s="81"/>
      <c r="H82" s="228"/>
      <c r="I82" s="198">
        <v>2000</v>
      </c>
      <c r="J82" s="228"/>
      <c r="K82" s="198">
        <v>2050</v>
      </c>
      <c r="L82" s="234"/>
      <c r="M82" s="198">
        <v>3151.875</v>
      </c>
      <c r="N82" s="228"/>
      <c r="O82" s="2"/>
      <c r="P82" s="80">
        <f t="shared" si="4"/>
        <v>330</v>
      </c>
      <c r="Q82" s="75"/>
      <c r="R82" s="27"/>
      <c r="S82" s="187" t="s">
        <v>190</v>
      </c>
      <c r="T82" s="50">
        <v>3300</v>
      </c>
      <c r="V82" s="7"/>
      <c r="X82" s="7"/>
      <c r="Y82" s="7"/>
      <c r="Z82" s="7"/>
      <c r="AB82" s="7"/>
      <c r="AC82" s="7"/>
      <c r="AE82" s="7"/>
      <c r="AF82" s="7"/>
    </row>
    <row r="83" spans="1:32">
      <c r="A83" s="80">
        <v>340</v>
      </c>
      <c r="B83" s="27"/>
      <c r="C83" s="36" t="s">
        <v>191</v>
      </c>
      <c r="D83" s="36"/>
      <c r="E83" s="2"/>
      <c r="F83" s="2" t="s">
        <v>318</v>
      </c>
      <c r="G83" s="81"/>
      <c r="H83" s="228"/>
      <c r="I83" s="198"/>
      <c r="J83" s="228"/>
      <c r="K83" s="198"/>
      <c r="L83" s="234"/>
      <c r="M83" s="198"/>
      <c r="N83" s="228"/>
      <c r="O83" s="2"/>
      <c r="P83" s="80">
        <f t="shared" si="4"/>
        <v>340</v>
      </c>
      <c r="Q83" s="75"/>
      <c r="R83" s="27"/>
      <c r="S83" s="187" t="s">
        <v>192</v>
      </c>
      <c r="T83" s="50">
        <v>3300</v>
      </c>
      <c r="V83" s="7"/>
      <c r="X83" s="7"/>
      <c r="Y83" s="7"/>
      <c r="Z83" s="7"/>
      <c r="AB83" s="7"/>
      <c r="AC83" s="7"/>
      <c r="AE83" s="7"/>
      <c r="AF83" s="7"/>
    </row>
    <row r="84" spans="1:32" ht="22">
      <c r="A84" s="80">
        <v>350</v>
      </c>
      <c r="B84" s="27"/>
      <c r="C84" s="36" t="s">
        <v>193</v>
      </c>
      <c r="D84" s="36"/>
      <c r="E84" s="2"/>
      <c r="F84" s="2" t="s">
        <v>317</v>
      </c>
      <c r="G84" s="81"/>
      <c r="H84" s="228"/>
      <c r="I84" s="81">
        <v>39000</v>
      </c>
      <c r="J84" s="228"/>
      <c r="K84" s="198">
        <v>39975</v>
      </c>
      <c r="L84" s="234"/>
      <c r="M84" s="198">
        <v>61461.5625</v>
      </c>
      <c r="N84" s="228"/>
      <c r="O84" s="2"/>
      <c r="P84" s="80">
        <f t="shared" si="4"/>
        <v>350</v>
      </c>
      <c r="Q84" s="75"/>
      <c r="R84" s="27"/>
      <c r="S84" s="180" t="s">
        <v>194</v>
      </c>
      <c r="T84" s="50">
        <v>3400</v>
      </c>
      <c r="V84" s="7"/>
      <c r="X84" s="7"/>
      <c r="Y84" s="7"/>
      <c r="Z84" s="7"/>
      <c r="AB84" s="7"/>
      <c r="AC84" s="7"/>
      <c r="AE84" s="7"/>
      <c r="AF84" s="7"/>
    </row>
    <row r="85" spans="1:32">
      <c r="A85" s="80">
        <v>360</v>
      </c>
      <c r="B85" s="27"/>
      <c r="C85" s="36" t="s">
        <v>195</v>
      </c>
      <c r="D85" s="36"/>
      <c r="E85" s="2"/>
      <c r="F85" s="2" t="s">
        <v>317</v>
      </c>
      <c r="G85" s="81"/>
      <c r="H85" s="228"/>
      <c r="I85" s="198"/>
      <c r="J85" s="228"/>
      <c r="K85" s="198"/>
      <c r="L85" s="234"/>
      <c r="M85" s="198"/>
      <c r="N85" s="228"/>
      <c r="O85" s="2"/>
      <c r="P85" s="80">
        <f t="shared" si="4"/>
        <v>360</v>
      </c>
      <c r="Q85" s="75"/>
      <c r="R85" s="27"/>
      <c r="S85" s="180" t="s">
        <v>188</v>
      </c>
      <c r="T85" s="50">
        <v>3510</v>
      </c>
      <c r="V85" s="7"/>
      <c r="X85" s="7"/>
      <c r="Y85" s="7"/>
      <c r="Z85" s="7"/>
      <c r="AB85" s="7"/>
      <c r="AC85" s="7"/>
      <c r="AE85" s="7"/>
      <c r="AF85" s="7"/>
    </row>
    <row r="86" spans="1:32">
      <c r="A86" s="80">
        <v>370</v>
      </c>
      <c r="B86" s="27"/>
      <c r="C86" s="14" t="s">
        <v>27</v>
      </c>
      <c r="D86" s="18"/>
      <c r="E86" s="2"/>
      <c r="F86" s="2" t="s">
        <v>317</v>
      </c>
      <c r="G86" s="81"/>
      <c r="H86" s="228"/>
      <c r="I86" s="198"/>
      <c r="J86" s="228"/>
      <c r="K86" s="198"/>
      <c r="L86" s="234"/>
      <c r="M86" s="198"/>
      <c r="N86" s="228"/>
      <c r="O86" s="2"/>
      <c r="P86" s="80">
        <f t="shared" si="4"/>
        <v>370</v>
      </c>
      <c r="Q86" s="75"/>
      <c r="R86" s="27"/>
      <c r="S86" s="180" t="s">
        <v>196</v>
      </c>
      <c r="T86" s="50" t="s">
        <v>197</v>
      </c>
      <c r="V86" s="7"/>
      <c r="X86" s="7"/>
      <c r="Y86" s="7"/>
      <c r="Z86" s="7"/>
      <c r="AB86" s="7"/>
      <c r="AC86" s="7"/>
      <c r="AE86" s="7"/>
      <c r="AF86" s="7"/>
    </row>
    <row r="87" spans="1:32" s="32" customFormat="1">
      <c r="A87" s="55"/>
      <c r="B87" s="39"/>
      <c r="G87" s="91"/>
      <c r="H87" s="231"/>
      <c r="I87" s="91"/>
      <c r="J87" s="231"/>
      <c r="K87" s="91"/>
      <c r="L87" s="237"/>
      <c r="M87" s="91"/>
      <c r="N87" s="239"/>
      <c r="P87" s="55"/>
      <c r="Q87" s="60"/>
      <c r="R87" s="39"/>
      <c r="S87" s="185"/>
      <c r="T87" s="62"/>
    </row>
    <row r="88" spans="1:32">
      <c r="A88" s="97">
        <v>400</v>
      </c>
      <c r="B88" s="27"/>
      <c r="C88" s="73" t="s">
        <v>36</v>
      </c>
      <c r="D88" s="73"/>
      <c r="E88" s="2"/>
      <c r="F88" s="2"/>
      <c r="G88" s="74">
        <f>SUM(G89:G99)</f>
        <v>39400</v>
      </c>
      <c r="H88" s="227">
        <f>H89</f>
        <v>0</v>
      </c>
      <c r="I88" s="197">
        <f>SUM(I89:I99)</f>
        <v>116380</v>
      </c>
      <c r="J88" s="227">
        <f>J89</f>
        <v>0</v>
      </c>
      <c r="K88" s="197">
        <f>SUM(K89:K99)</f>
        <v>119289.5</v>
      </c>
      <c r="L88" s="233">
        <f>L89</f>
        <v>0</v>
      </c>
      <c r="M88" s="197">
        <f>SUM(M89:M99)</f>
        <v>183407.60625000001</v>
      </c>
      <c r="N88" s="227">
        <f>N89</f>
        <v>0</v>
      </c>
      <c r="O88" s="2"/>
      <c r="P88" s="97">
        <f t="shared" ref="P88:P99" si="5">A88</f>
        <v>400</v>
      </c>
      <c r="Q88" s="75"/>
      <c r="R88" s="13"/>
      <c r="S88" s="178" t="str">
        <f>C88&amp;" - Calculates automatically."</f>
        <v>Operation &amp; Maintenance of Plant - Calculates automatically.</v>
      </c>
      <c r="T88" s="76" t="s">
        <v>198</v>
      </c>
      <c r="V88" s="7"/>
      <c r="X88" s="7"/>
      <c r="Y88" s="7"/>
      <c r="Z88" s="7"/>
      <c r="AB88" s="7"/>
      <c r="AC88" s="7"/>
      <c r="AE88" s="7"/>
      <c r="AF88" s="7"/>
    </row>
    <row r="89" spans="1:32">
      <c r="A89" s="80">
        <v>410</v>
      </c>
      <c r="B89" s="82"/>
      <c r="C89" s="13" t="s">
        <v>199</v>
      </c>
      <c r="D89" s="13"/>
      <c r="E89" s="2"/>
      <c r="F89" s="2" t="s">
        <v>316</v>
      </c>
      <c r="G89" s="81"/>
      <c r="H89" s="229"/>
      <c r="I89" s="198"/>
      <c r="J89" s="229"/>
      <c r="K89" s="198"/>
      <c r="L89" s="235"/>
      <c r="M89" s="198"/>
      <c r="N89" s="229"/>
      <c r="O89" s="2"/>
      <c r="P89" s="80">
        <f t="shared" si="5"/>
        <v>410</v>
      </c>
      <c r="Q89" s="83"/>
      <c r="R89" s="82"/>
      <c r="S89" s="181" t="s">
        <v>200</v>
      </c>
      <c r="T89" s="50" t="s">
        <v>201</v>
      </c>
      <c r="V89" s="7"/>
      <c r="X89" s="7"/>
      <c r="Y89" s="7"/>
      <c r="Z89" s="7"/>
      <c r="AB89" s="7"/>
      <c r="AC89" s="7"/>
      <c r="AE89" s="7"/>
      <c r="AF89" s="7"/>
    </row>
    <row r="90" spans="1:32">
      <c r="A90" s="80">
        <v>415</v>
      </c>
      <c r="B90" s="27"/>
      <c r="C90" s="13" t="s">
        <v>202</v>
      </c>
      <c r="D90" s="13"/>
      <c r="E90" s="2"/>
      <c r="F90" s="2" t="s">
        <v>319</v>
      </c>
      <c r="G90" s="81">
        <v>1800</v>
      </c>
      <c r="H90" s="228"/>
      <c r="I90" s="81">
        <v>16000</v>
      </c>
      <c r="J90" s="228"/>
      <c r="K90" s="198">
        <v>16400</v>
      </c>
      <c r="L90" s="234"/>
      <c r="M90" s="198">
        <v>25215</v>
      </c>
      <c r="N90" s="228"/>
      <c r="O90" s="2"/>
      <c r="P90" s="80">
        <f t="shared" si="5"/>
        <v>415</v>
      </c>
      <c r="Q90" s="75"/>
      <c r="R90" s="27"/>
      <c r="S90" s="179" t="s">
        <v>203</v>
      </c>
      <c r="T90" s="50" t="s">
        <v>204</v>
      </c>
      <c r="V90" s="7"/>
      <c r="X90" s="7"/>
      <c r="Y90" s="7"/>
      <c r="Z90" s="7"/>
      <c r="AB90" s="7"/>
      <c r="AC90" s="7"/>
      <c r="AE90" s="7"/>
      <c r="AF90" s="7"/>
    </row>
    <row r="91" spans="1:32">
      <c r="A91" s="80">
        <v>420</v>
      </c>
      <c r="B91" s="27"/>
      <c r="C91" s="36" t="s">
        <v>205</v>
      </c>
      <c r="D91" s="36"/>
      <c r="E91" s="2"/>
      <c r="F91" s="2" t="s">
        <v>319</v>
      </c>
      <c r="G91" s="81">
        <v>15000</v>
      </c>
      <c r="H91" s="228"/>
      <c r="I91" s="81">
        <v>10880</v>
      </c>
      <c r="J91" s="228"/>
      <c r="K91" s="198">
        <v>11151.999999999998</v>
      </c>
      <c r="L91" s="234"/>
      <c r="M91" s="198">
        <v>17146.199999999997</v>
      </c>
      <c r="N91" s="228"/>
      <c r="O91" s="2"/>
      <c r="P91" s="80">
        <f t="shared" si="5"/>
        <v>420</v>
      </c>
      <c r="Q91" s="75"/>
      <c r="R91" s="27"/>
      <c r="S91" s="179" t="s">
        <v>206</v>
      </c>
      <c r="T91" s="50" t="s">
        <v>207</v>
      </c>
      <c r="V91" s="7"/>
      <c r="X91" s="7"/>
      <c r="Y91" s="7"/>
      <c r="Z91" s="7"/>
      <c r="AB91" s="7"/>
      <c r="AC91" s="7"/>
      <c r="AE91" s="7"/>
      <c r="AF91" s="7"/>
    </row>
    <row r="92" spans="1:32">
      <c r="A92" s="80">
        <v>425</v>
      </c>
      <c r="B92" s="27"/>
      <c r="C92" s="36" t="s">
        <v>208</v>
      </c>
      <c r="D92" s="36"/>
      <c r="E92" s="2"/>
      <c r="F92" s="2" t="s">
        <v>319</v>
      </c>
      <c r="G92" s="81"/>
      <c r="H92" s="228"/>
      <c r="I92" s="81"/>
      <c r="J92" s="228"/>
      <c r="K92" s="198"/>
      <c r="L92" s="234"/>
      <c r="M92" s="198">
        <v>0</v>
      </c>
      <c r="N92" s="228"/>
      <c r="O92" s="2"/>
      <c r="P92" s="80">
        <f t="shared" si="5"/>
        <v>425</v>
      </c>
      <c r="Q92" s="75"/>
      <c r="R92" s="27"/>
      <c r="S92" s="179" t="s">
        <v>209</v>
      </c>
      <c r="T92" s="50">
        <v>4230</v>
      </c>
      <c r="V92" s="7"/>
      <c r="X92" s="7"/>
      <c r="Y92" s="7"/>
      <c r="Z92" s="7"/>
      <c r="AB92" s="7"/>
      <c r="AC92" s="7"/>
      <c r="AE92" s="7"/>
      <c r="AF92" s="7"/>
    </row>
    <row r="93" spans="1:32">
      <c r="A93" s="80">
        <v>430</v>
      </c>
      <c r="B93" s="27"/>
      <c r="C93" s="36" t="s">
        <v>210</v>
      </c>
      <c r="D93" s="36"/>
      <c r="E93" s="2"/>
      <c r="F93" s="2" t="s">
        <v>319</v>
      </c>
      <c r="G93" s="81">
        <v>1000</v>
      </c>
      <c r="H93" s="228"/>
      <c r="I93" s="81">
        <v>2500</v>
      </c>
      <c r="J93" s="228"/>
      <c r="K93" s="198">
        <v>2562.5</v>
      </c>
      <c r="L93" s="234"/>
      <c r="M93" s="198">
        <v>3939.8437499999991</v>
      </c>
      <c r="N93" s="228"/>
      <c r="O93" s="2"/>
      <c r="P93" s="80">
        <f t="shared" si="5"/>
        <v>430</v>
      </c>
      <c r="Q93" s="75"/>
      <c r="R93" s="27"/>
      <c r="S93" s="179" t="s">
        <v>211</v>
      </c>
      <c r="T93" s="50" t="s">
        <v>212</v>
      </c>
      <c r="V93" s="7"/>
      <c r="X93" s="7"/>
      <c r="Y93" s="7"/>
      <c r="Z93" s="7"/>
      <c r="AB93" s="7"/>
      <c r="AC93" s="7"/>
      <c r="AE93" s="7"/>
      <c r="AF93" s="7"/>
    </row>
    <row r="94" spans="1:32" s="33" customFormat="1" ht="22">
      <c r="A94" s="80">
        <v>435</v>
      </c>
      <c r="B94" s="37"/>
      <c r="C94" s="36" t="s">
        <v>213</v>
      </c>
      <c r="D94" s="36"/>
      <c r="E94" s="32"/>
      <c r="F94" s="32" t="s">
        <v>319</v>
      </c>
      <c r="G94" s="81"/>
      <c r="H94" s="228"/>
      <c r="I94" s="81"/>
      <c r="J94" s="228"/>
      <c r="K94" s="198"/>
      <c r="L94" s="234"/>
      <c r="M94" s="198"/>
      <c r="N94" s="228"/>
      <c r="O94" s="32"/>
      <c r="P94" s="80">
        <f t="shared" si="5"/>
        <v>435</v>
      </c>
      <c r="Q94" s="75"/>
      <c r="R94" s="27"/>
      <c r="S94" s="179" t="s">
        <v>214</v>
      </c>
      <c r="T94" s="98" t="s">
        <v>182</v>
      </c>
    </row>
    <row r="95" spans="1:32">
      <c r="A95" s="80">
        <v>440</v>
      </c>
      <c r="B95" s="27"/>
      <c r="C95" s="36" t="s">
        <v>215</v>
      </c>
      <c r="D95" s="36"/>
      <c r="E95" s="2"/>
      <c r="F95" s="2" t="s">
        <v>319</v>
      </c>
      <c r="G95" s="81">
        <v>18000</v>
      </c>
      <c r="H95" s="228"/>
      <c r="I95" s="81">
        <v>72000</v>
      </c>
      <c r="J95" s="228"/>
      <c r="K95" s="198">
        <v>73800</v>
      </c>
      <c r="L95" s="234"/>
      <c r="M95" s="198">
        <v>113467.5</v>
      </c>
      <c r="N95" s="228"/>
      <c r="O95" s="2"/>
      <c r="P95" s="80">
        <f t="shared" si="5"/>
        <v>440</v>
      </c>
      <c r="Q95" s="75"/>
      <c r="R95" s="27"/>
      <c r="S95" s="179" t="s">
        <v>216</v>
      </c>
      <c r="T95" s="50">
        <v>5350</v>
      </c>
      <c r="V95" s="7"/>
      <c r="X95" s="7"/>
      <c r="Y95" s="7"/>
      <c r="Z95" s="7"/>
      <c r="AB95" s="7"/>
      <c r="AC95" s="7"/>
      <c r="AE95" s="7"/>
      <c r="AF95" s="7"/>
    </row>
    <row r="96" spans="1:32">
      <c r="A96" s="80">
        <v>445</v>
      </c>
      <c r="B96" s="27"/>
      <c r="C96" s="36" t="s">
        <v>217</v>
      </c>
      <c r="D96" s="36"/>
      <c r="E96" s="2"/>
      <c r="F96" s="2" t="s">
        <v>319</v>
      </c>
      <c r="G96" s="81">
        <v>500</v>
      </c>
      <c r="H96" s="228"/>
      <c r="I96" s="81">
        <v>5000</v>
      </c>
      <c r="J96" s="228"/>
      <c r="K96" s="198">
        <v>5125</v>
      </c>
      <c r="L96" s="234"/>
      <c r="M96" s="198">
        <v>7879.6874999999982</v>
      </c>
      <c r="N96" s="228"/>
      <c r="O96" s="2"/>
      <c r="P96" s="80">
        <f t="shared" si="5"/>
        <v>445</v>
      </c>
      <c r="Q96" s="75"/>
      <c r="R96" s="27"/>
      <c r="S96" s="179" t="s">
        <v>218</v>
      </c>
      <c r="T96" s="50">
        <v>5300</v>
      </c>
      <c r="V96" s="7"/>
      <c r="X96" s="7"/>
      <c r="Y96" s="7"/>
      <c r="Z96" s="7"/>
      <c r="AB96" s="7"/>
      <c r="AC96" s="7"/>
      <c r="AE96" s="7"/>
      <c r="AF96" s="7"/>
    </row>
    <row r="97" spans="1:32" s="33" customFormat="1">
      <c r="A97" s="80">
        <v>450</v>
      </c>
      <c r="B97" s="37"/>
      <c r="C97" s="36" t="s">
        <v>27</v>
      </c>
      <c r="D97" s="36" t="s">
        <v>219</v>
      </c>
      <c r="E97" s="32"/>
      <c r="F97" s="32" t="s">
        <v>319</v>
      </c>
      <c r="G97" s="81">
        <v>3000</v>
      </c>
      <c r="H97" s="228"/>
      <c r="I97" s="81">
        <v>4000</v>
      </c>
      <c r="J97" s="228"/>
      <c r="K97" s="198">
        <v>4100</v>
      </c>
      <c r="L97" s="234"/>
      <c r="M97" s="198">
        <v>6303.75</v>
      </c>
      <c r="N97" s="228"/>
      <c r="O97" s="32"/>
      <c r="P97" s="80">
        <f t="shared" si="5"/>
        <v>450</v>
      </c>
      <c r="Q97" s="75"/>
      <c r="R97" s="27"/>
      <c r="S97" s="179" t="s">
        <v>220</v>
      </c>
      <c r="T97" s="98"/>
    </row>
    <row r="98" spans="1:32" s="33" customFormat="1">
      <c r="A98" s="80">
        <v>455</v>
      </c>
      <c r="B98" s="37"/>
      <c r="C98" s="36" t="s">
        <v>27</v>
      </c>
      <c r="D98" s="99" t="s">
        <v>221</v>
      </c>
      <c r="E98" s="32"/>
      <c r="F98" s="32" t="s">
        <v>319</v>
      </c>
      <c r="G98" s="81">
        <v>100</v>
      </c>
      <c r="H98" s="228"/>
      <c r="I98" s="81">
        <v>3000</v>
      </c>
      <c r="J98" s="228"/>
      <c r="K98" s="198">
        <v>3074.9999999999995</v>
      </c>
      <c r="L98" s="234"/>
      <c r="M98" s="198">
        <v>4727.8124999999982</v>
      </c>
      <c r="N98" s="228"/>
      <c r="O98" s="32"/>
      <c r="P98" s="80">
        <f t="shared" si="5"/>
        <v>455</v>
      </c>
      <c r="Q98" s="75"/>
      <c r="R98" s="27"/>
      <c r="S98" s="179" t="s">
        <v>222</v>
      </c>
      <c r="T98" s="98"/>
    </row>
    <row r="99" spans="1:32" s="33" customFormat="1">
      <c r="A99" s="80">
        <v>460</v>
      </c>
      <c r="B99" s="37"/>
      <c r="C99" s="14" t="s">
        <v>27</v>
      </c>
      <c r="D99" s="18" t="s">
        <v>322</v>
      </c>
      <c r="E99" s="32"/>
      <c r="F99" s="32" t="s">
        <v>319</v>
      </c>
      <c r="G99" s="81"/>
      <c r="H99" s="228"/>
      <c r="I99" s="198">
        <v>3000</v>
      </c>
      <c r="J99" s="228"/>
      <c r="K99" s="198">
        <v>3074.9999999999995</v>
      </c>
      <c r="L99" s="234"/>
      <c r="M99" s="198">
        <v>4727.8124999999982</v>
      </c>
      <c r="N99" s="228"/>
      <c r="O99" s="32"/>
      <c r="P99" s="80">
        <f t="shared" si="5"/>
        <v>460</v>
      </c>
      <c r="Q99" s="100"/>
      <c r="R99" s="37"/>
      <c r="S99" s="188" t="s">
        <v>223</v>
      </c>
      <c r="T99" s="98" t="s">
        <v>182</v>
      </c>
    </row>
    <row r="100" spans="1:32" s="32" customFormat="1">
      <c r="A100" s="55"/>
      <c r="B100" s="39"/>
      <c r="G100" s="91"/>
      <c r="H100" s="231"/>
      <c r="I100" s="91"/>
      <c r="J100" s="231"/>
      <c r="K100" s="91"/>
      <c r="L100" s="237"/>
      <c r="M100" s="91"/>
      <c r="N100" s="239"/>
      <c r="P100" s="55"/>
      <c r="Q100" s="60"/>
      <c r="R100" s="39"/>
      <c r="S100" s="185"/>
      <c r="T100" s="62"/>
    </row>
    <row r="101" spans="1:32">
      <c r="A101" s="97">
        <v>500</v>
      </c>
      <c r="B101" s="27"/>
      <c r="C101" s="73" t="s">
        <v>37</v>
      </c>
      <c r="D101" s="73"/>
      <c r="E101" s="2"/>
      <c r="F101" s="2"/>
      <c r="G101" s="74">
        <f>SUM(G102:G106)</f>
        <v>0</v>
      </c>
      <c r="H101" s="228"/>
      <c r="I101" s="197">
        <f>SUM(I102:I106)</f>
        <v>0</v>
      </c>
      <c r="J101" s="228"/>
      <c r="K101" s="197">
        <f>SUM(K102:K106)</f>
        <v>0</v>
      </c>
      <c r="L101" s="234"/>
      <c r="M101" s="197">
        <f>SUM(M102:M106)</f>
        <v>0</v>
      </c>
      <c r="N101" s="228"/>
      <c r="O101" s="2"/>
      <c r="P101" s="97">
        <f t="shared" ref="P101:P106" si="6">A101</f>
        <v>500</v>
      </c>
      <c r="Q101" s="75"/>
      <c r="R101" s="13"/>
      <c r="S101" s="178" t="str">
        <f>C101&amp;" - Calculates automatically."</f>
        <v>Benefits and Other Fixed Charges - Calculates automatically.</v>
      </c>
      <c r="T101" s="76" t="s">
        <v>224</v>
      </c>
      <c r="V101" s="7"/>
      <c r="X101" s="7"/>
      <c r="Y101" s="7"/>
      <c r="Z101" s="7"/>
      <c r="AB101" s="7"/>
      <c r="AC101" s="7"/>
      <c r="AE101" s="7"/>
      <c r="AF101" s="7"/>
    </row>
    <row r="102" spans="1:32">
      <c r="A102" s="80">
        <v>510</v>
      </c>
      <c r="B102" s="82"/>
      <c r="C102" s="36" t="s">
        <v>225</v>
      </c>
      <c r="D102" s="36"/>
      <c r="E102" s="2"/>
      <c r="F102" s="2" t="s">
        <v>316</v>
      </c>
      <c r="G102" s="79"/>
      <c r="H102" s="228"/>
      <c r="I102" s="200"/>
      <c r="J102" s="228"/>
      <c r="K102" s="200"/>
      <c r="L102" s="234"/>
      <c r="M102" s="200"/>
      <c r="N102" s="228"/>
      <c r="O102" s="2"/>
      <c r="P102" s="80">
        <f t="shared" si="6"/>
        <v>510</v>
      </c>
      <c r="Q102" s="83"/>
      <c r="R102" s="82"/>
      <c r="S102" s="180" t="s">
        <v>305</v>
      </c>
      <c r="T102" s="50">
        <v>5100</v>
      </c>
      <c r="V102" s="7"/>
      <c r="X102" s="7"/>
      <c r="Y102" s="7"/>
      <c r="Z102" s="7"/>
      <c r="AB102" s="7"/>
      <c r="AC102" s="7"/>
      <c r="AE102" s="7"/>
      <c r="AF102" s="7"/>
    </row>
    <row r="103" spans="1:32">
      <c r="A103" s="80">
        <v>520</v>
      </c>
      <c r="B103" s="82"/>
      <c r="C103" s="36" t="s">
        <v>226</v>
      </c>
      <c r="D103" s="36"/>
      <c r="E103" s="2"/>
      <c r="F103" s="2" t="s">
        <v>316</v>
      </c>
      <c r="G103" s="216"/>
      <c r="H103" s="228"/>
      <c r="I103" s="216">
        <f>52680-52680</f>
        <v>0</v>
      </c>
      <c r="J103" s="228"/>
      <c r="K103" s="217">
        <f>65983-65983</f>
        <v>0</v>
      </c>
      <c r="L103" s="234"/>
      <c r="M103" s="217">
        <f>65983-65983</f>
        <v>0</v>
      </c>
      <c r="N103" s="228"/>
      <c r="O103" s="2"/>
      <c r="P103" s="80">
        <f t="shared" si="6"/>
        <v>520</v>
      </c>
      <c r="Q103" s="83"/>
      <c r="R103" s="82"/>
      <c r="S103" s="180" t="s">
        <v>305</v>
      </c>
      <c r="T103" s="50" t="s">
        <v>227</v>
      </c>
      <c r="V103" s="7"/>
      <c r="X103" s="7"/>
      <c r="Y103" s="7"/>
      <c r="Z103" s="7"/>
      <c r="AB103" s="7"/>
      <c r="AC103" s="7"/>
      <c r="AE103" s="7"/>
      <c r="AF103" s="7"/>
    </row>
    <row r="104" spans="1:32" ht="22">
      <c r="A104" s="80">
        <v>530</v>
      </c>
      <c r="B104" s="27"/>
      <c r="C104" s="36" t="s">
        <v>228</v>
      </c>
      <c r="D104" s="36"/>
      <c r="E104" s="2"/>
      <c r="F104" s="2" t="s">
        <v>320</v>
      </c>
      <c r="G104" s="81"/>
      <c r="H104" s="228"/>
      <c r="I104" s="198"/>
      <c r="J104" s="228"/>
      <c r="K104" s="198"/>
      <c r="L104" s="234"/>
      <c r="M104" s="198"/>
      <c r="N104" s="228"/>
      <c r="O104" s="2"/>
      <c r="P104" s="80">
        <f t="shared" si="6"/>
        <v>530</v>
      </c>
      <c r="Q104" s="83"/>
      <c r="R104" s="27"/>
      <c r="S104" s="180" t="s">
        <v>229</v>
      </c>
      <c r="T104" s="50">
        <v>5260</v>
      </c>
      <c r="V104" s="7"/>
      <c r="X104" s="7"/>
      <c r="Y104" s="7"/>
      <c r="Z104" s="7"/>
      <c r="AB104" s="7"/>
      <c r="AC104" s="7"/>
      <c r="AE104" s="7"/>
      <c r="AF104" s="7"/>
    </row>
    <row r="105" spans="1:32" ht="22">
      <c r="A105" s="80">
        <v>560</v>
      </c>
      <c r="B105" s="13"/>
      <c r="C105" s="17" t="s">
        <v>230</v>
      </c>
      <c r="D105" s="36"/>
      <c r="E105" s="2"/>
      <c r="F105" s="2" t="s">
        <v>320</v>
      </c>
      <c r="G105" s="81"/>
      <c r="H105" s="228"/>
      <c r="I105" s="198"/>
      <c r="J105" s="228"/>
      <c r="K105" s="198"/>
      <c r="L105" s="234"/>
      <c r="M105" s="198"/>
      <c r="N105" s="228"/>
      <c r="O105" s="2"/>
      <c r="P105" s="80">
        <f t="shared" si="6"/>
        <v>560</v>
      </c>
      <c r="Q105" s="75"/>
      <c r="R105" s="13"/>
      <c r="S105" s="189" t="s">
        <v>231</v>
      </c>
      <c r="T105" s="50" t="s">
        <v>232</v>
      </c>
      <c r="V105" s="7"/>
      <c r="X105" s="7"/>
      <c r="Y105" s="7"/>
      <c r="Z105" s="7"/>
      <c r="AB105" s="7"/>
      <c r="AC105" s="7"/>
      <c r="AE105" s="7"/>
      <c r="AF105" s="7"/>
    </row>
    <row r="106" spans="1:32">
      <c r="A106" s="80">
        <v>570</v>
      </c>
      <c r="B106" s="13"/>
      <c r="C106" s="14" t="s">
        <v>27</v>
      </c>
      <c r="D106" s="18"/>
      <c r="E106" s="2"/>
      <c r="F106" s="2" t="s">
        <v>320</v>
      </c>
      <c r="G106" s="81" t="s">
        <v>21</v>
      </c>
      <c r="H106" s="228"/>
      <c r="I106" s="198" t="s">
        <v>21</v>
      </c>
      <c r="J106" s="228"/>
      <c r="K106" s="198" t="s">
        <v>21</v>
      </c>
      <c r="L106" s="234"/>
      <c r="M106" s="198" t="s">
        <v>21</v>
      </c>
      <c r="N106" s="228"/>
      <c r="O106" s="2"/>
      <c r="P106" s="80">
        <f t="shared" si="6"/>
        <v>570</v>
      </c>
      <c r="Q106" s="75"/>
      <c r="R106" s="27"/>
      <c r="S106" s="180" t="s">
        <v>233</v>
      </c>
      <c r="T106" s="50" t="s">
        <v>234</v>
      </c>
      <c r="V106" s="7"/>
      <c r="X106" s="7"/>
      <c r="Y106" s="7"/>
      <c r="Z106" s="7"/>
      <c r="AB106" s="7"/>
      <c r="AC106" s="7"/>
      <c r="AE106" s="7"/>
      <c r="AF106" s="7"/>
    </row>
    <row r="107" spans="1:32" s="32" customFormat="1">
      <c r="A107" s="55"/>
      <c r="B107" s="39"/>
      <c r="F107" s="2"/>
      <c r="G107" s="91"/>
      <c r="H107" s="231"/>
      <c r="I107" s="91"/>
      <c r="J107" s="231"/>
      <c r="K107" s="91"/>
      <c r="L107" s="237"/>
      <c r="M107" s="91"/>
      <c r="N107" s="239"/>
      <c r="P107" s="55"/>
      <c r="Q107" s="60"/>
      <c r="R107" s="39"/>
      <c r="S107" s="185"/>
      <c r="T107" s="62"/>
    </row>
    <row r="108" spans="1:32">
      <c r="A108" s="97">
        <v>600</v>
      </c>
      <c r="B108" s="13"/>
      <c r="C108" s="30" t="s">
        <v>38</v>
      </c>
      <c r="D108" s="30"/>
      <c r="E108" s="2"/>
      <c r="F108" s="2"/>
      <c r="G108" s="74">
        <f>SUM(G109:G110)</f>
        <v>0</v>
      </c>
      <c r="H108" s="228"/>
      <c r="I108" s="197">
        <f>SUM(I109:I110)</f>
        <v>0</v>
      </c>
      <c r="J108" s="228"/>
      <c r="K108" s="197">
        <f>SUM(K109:K110)</f>
        <v>0</v>
      </c>
      <c r="L108" s="234"/>
      <c r="M108" s="197">
        <f>SUM(M109:M110)</f>
        <v>0</v>
      </c>
      <c r="N108" s="228"/>
      <c r="O108" s="2"/>
      <c r="P108" s="97">
        <f>A108</f>
        <v>600</v>
      </c>
      <c r="Q108" s="75"/>
      <c r="R108" s="13"/>
      <c r="S108" s="178" t="str">
        <f>C108&amp;" - Calculates automatically."</f>
        <v>Community Services - Calculates automatically.</v>
      </c>
      <c r="T108" s="76" t="s">
        <v>235</v>
      </c>
      <c r="V108" s="7"/>
      <c r="X108" s="7"/>
      <c r="Y108" s="7"/>
      <c r="Z108" s="7"/>
      <c r="AB108" s="7"/>
      <c r="AC108" s="7"/>
      <c r="AE108" s="7"/>
      <c r="AF108" s="7"/>
    </row>
    <row r="109" spans="1:32" ht="22">
      <c r="A109" s="80">
        <v>610</v>
      </c>
      <c r="B109" s="13"/>
      <c r="C109" s="36" t="s">
        <v>236</v>
      </c>
      <c r="D109" s="36"/>
      <c r="E109" s="2"/>
      <c r="F109" s="2" t="s">
        <v>320</v>
      </c>
      <c r="G109" s="81"/>
      <c r="H109" s="228"/>
      <c r="I109" s="81"/>
      <c r="J109" s="228"/>
      <c r="K109" s="198">
        <f t="shared" ref="K109" si="7">I109*1.025</f>
        <v>0</v>
      </c>
      <c r="L109" s="234"/>
      <c r="M109" s="198">
        <f>K109*1.025*1.5</f>
        <v>0</v>
      </c>
      <c r="N109" s="228"/>
      <c r="O109" s="2"/>
      <c r="P109" s="80">
        <f>A109</f>
        <v>610</v>
      </c>
      <c r="Q109" s="75"/>
      <c r="R109" s="13"/>
      <c r="S109" s="180" t="s">
        <v>237</v>
      </c>
      <c r="T109" s="50" t="s">
        <v>238</v>
      </c>
      <c r="V109" s="7"/>
      <c r="X109" s="7"/>
      <c r="Y109" s="7"/>
      <c r="Z109" s="7"/>
      <c r="AB109" s="7"/>
      <c r="AC109" s="7"/>
      <c r="AE109" s="7"/>
      <c r="AF109" s="7"/>
    </row>
    <row r="110" spans="1:32" ht="22">
      <c r="A110" s="80">
        <v>620</v>
      </c>
      <c r="B110" s="13"/>
      <c r="C110" s="36" t="s">
        <v>239</v>
      </c>
      <c r="D110" s="36"/>
      <c r="E110" s="2"/>
      <c r="F110" s="2" t="s">
        <v>320</v>
      </c>
      <c r="G110" s="81"/>
      <c r="H110" s="228"/>
      <c r="I110" s="81"/>
      <c r="J110" s="228"/>
      <c r="K110" s="198"/>
      <c r="L110" s="234"/>
      <c r="M110" s="198"/>
      <c r="N110" s="228"/>
      <c r="O110" s="2"/>
      <c r="P110" s="80">
        <f>A110</f>
        <v>620</v>
      </c>
      <c r="Q110" s="75"/>
      <c r="R110" s="13"/>
      <c r="S110" s="179" t="s">
        <v>124</v>
      </c>
      <c r="T110" s="50" t="s">
        <v>238</v>
      </c>
      <c r="V110" s="7"/>
      <c r="X110" s="7"/>
      <c r="Y110" s="7"/>
      <c r="Z110" s="7"/>
      <c r="AB110" s="7"/>
      <c r="AC110" s="7"/>
      <c r="AE110" s="7"/>
      <c r="AF110" s="7"/>
    </row>
    <row r="111" spans="1:32" s="32" customFormat="1">
      <c r="A111" s="55"/>
      <c r="B111" s="39"/>
      <c r="G111" s="91"/>
      <c r="H111" s="231"/>
      <c r="I111" s="91"/>
      <c r="J111" s="231"/>
      <c r="K111" s="91"/>
      <c r="L111" s="237"/>
      <c r="M111" s="91"/>
      <c r="N111" s="239"/>
      <c r="P111" s="55"/>
      <c r="Q111" s="60"/>
      <c r="R111" s="39"/>
      <c r="S111" s="185"/>
      <c r="T111" s="62"/>
    </row>
    <row r="112" spans="1:32">
      <c r="A112" s="97">
        <v>700</v>
      </c>
      <c r="B112" s="13"/>
      <c r="C112" s="30" t="s">
        <v>240</v>
      </c>
      <c r="D112" s="30"/>
      <c r="E112" s="2"/>
      <c r="F112" s="2"/>
      <c r="G112" s="74">
        <f>SUM(G113:G114)</f>
        <v>0</v>
      </c>
      <c r="H112" s="228"/>
      <c r="I112" s="197">
        <f>SUM(I113:I114)</f>
        <v>0</v>
      </c>
      <c r="J112" s="228"/>
      <c r="K112" s="197">
        <f>SUM(K113:K114)</f>
        <v>0</v>
      </c>
      <c r="L112" s="234"/>
      <c r="M112" s="197">
        <f>SUM(M113:M114)</f>
        <v>0</v>
      </c>
      <c r="N112" s="228"/>
      <c r="O112" s="2"/>
      <c r="P112" s="97">
        <f>A112</f>
        <v>700</v>
      </c>
      <c r="Q112" s="75"/>
      <c r="R112" s="13"/>
      <c r="S112" s="178" t="str">
        <f>C112&amp;" - Calculates automatically."</f>
        <v>Non-Operating Expenses - Calculates automatically.</v>
      </c>
      <c r="T112" s="76" t="s">
        <v>235</v>
      </c>
      <c r="V112" s="7"/>
      <c r="X112" s="7"/>
      <c r="Y112" s="7"/>
      <c r="Z112" s="7"/>
      <c r="AB112" s="7"/>
      <c r="AC112" s="7"/>
      <c r="AE112" s="7"/>
      <c r="AF112" s="7"/>
    </row>
    <row r="113" spans="1:32">
      <c r="A113" s="80">
        <v>720</v>
      </c>
      <c r="B113" s="13"/>
      <c r="C113" s="17" t="s">
        <v>54</v>
      </c>
      <c r="D113" s="36"/>
      <c r="E113" s="2"/>
      <c r="F113" s="2"/>
      <c r="G113" s="81"/>
      <c r="H113" s="228"/>
      <c r="I113" s="198"/>
      <c r="J113" s="228"/>
      <c r="K113" s="198"/>
      <c r="L113" s="234"/>
      <c r="M113" s="198"/>
      <c r="N113" s="228"/>
      <c r="O113" s="2"/>
      <c r="P113" s="80">
        <f>A113</f>
        <v>720</v>
      </c>
      <c r="Q113" s="75"/>
      <c r="R113" s="13"/>
      <c r="S113" s="180" t="s">
        <v>241</v>
      </c>
      <c r="T113" s="50" t="s">
        <v>238</v>
      </c>
      <c r="V113" s="7"/>
      <c r="X113" s="7"/>
      <c r="Y113" s="7"/>
      <c r="Z113" s="7"/>
      <c r="AB113" s="7"/>
      <c r="AC113" s="7"/>
      <c r="AE113" s="7"/>
      <c r="AF113" s="7"/>
    </row>
    <row r="114" spans="1:32">
      <c r="A114" s="80">
        <v>730</v>
      </c>
      <c r="B114" s="13"/>
      <c r="C114" s="17" t="s">
        <v>27</v>
      </c>
      <c r="D114" s="18" t="s">
        <v>21</v>
      </c>
      <c r="E114" s="2"/>
      <c r="F114" s="2"/>
      <c r="G114" s="81" t="s">
        <v>21</v>
      </c>
      <c r="H114" s="228"/>
      <c r="I114" s="198" t="s">
        <v>21</v>
      </c>
      <c r="J114" s="228"/>
      <c r="K114" s="198" t="s">
        <v>21</v>
      </c>
      <c r="L114" s="234"/>
      <c r="M114" s="198" t="s">
        <v>21</v>
      </c>
      <c r="N114" s="228"/>
      <c r="O114" s="2"/>
      <c r="P114" s="80">
        <f>A114</f>
        <v>730</v>
      </c>
      <c r="Q114" s="75"/>
      <c r="R114" s="13"/>
      <c r="S114" s="189" t="s">
        <v>28</v>
      </c>
      <c r="T114" s="50"/>
      <c r="V114" s="7"/>
      <c r="X114" s="7"/>
      <c r="Y114" s="7"/>
      <c r="Z114" s="7"/>
      <c r="AB114" s="7"/>
      <c r="AC114" s="7"/>
      <c r="AE114" s="7"/>
      <c r="AF114" s="7"/>
    </row>
    <row r="115" spans="1:32" s="102" customFormat="1" ht="12">
      <c r="A115" s="16"/>
      <c r="B115" s="101"/>
      <c r="C115" s="101"/>
      <c r="D115" s="101"/>
      <c r="G115" s="103"/>
      <c r="H115" s="232"/>
      <c r="I115" s="103"/>
      <c r="J115" s="232"/>
      <c r="K115" s="103"/>
      <c r="L115" s="238"/>
      <c r="M115" s="103"/>
      <c r="N115" s="240"/>
      <c r="P115" s="16"/>
      <c r="Q115" s="104"/>
      <c r="R115" s="101"/>
      <c r="S115" s="180"/>
    </row>
    <row r="116" spans="1:32" ht="13">
      <c r="A116" s="97">
        <v>800</v>
      </c>
      <c r="B116" s="105"/>
      <c r="C116" s="105" t="s">
        <v>242</v>
      </c>
      <c r="D116" s="105"/>
      <c r="E116" s="2"/>
      <c r="F116" s="2"/>
      <c r="G116" s="106">
        <f t="shared" ref="G116:N116" si="8">SUM(G112,G108,G101,G88,G79,G43,G10)</f>
        <v>84650</v>
      </c>
      <c r="H116" s="227">
        <f t="shared" si="8"/>
        <v>0.70000000000000007</v>
      </c>
      <c r="I116" s="201">
        <f t="shared" si="8"/>
        <v>725098</v>
      </c>
      <c r="J116" s="227">
        <f t="shared" si="8"/>
        <v>8.1</v>
      </c>
      <c r="K116" s="201">
        <f t="shared" si="8"/>
        <v>740085.95</v>
      </c>
      <c r="L116" s="233">
        <f t="shared" si="8"/>
        <v>8.1</v>
      </c>
      <c r="M116" s="201">
        <f t="shared" si="8"/>
        <v>1061370.3006249999</v>
      </c>
      <c r="N116" s="227">
        <f t="shared" si="8"/>
        <v>11.55</v>
      </c>
      <c r="O116" s="2"/>
      <c r="P116" s="97">
        <f>A116</f>
        <v>800</v>
      </c>
      <c r="Q116" s="75"/>
      <c r="R116" s="13"/>
      <c r="S116" s="178" t="str">
        <f>C116&amp;" - Calculates automatically."</f>
        <v>TOTALS - Calculates automatically.</v>
      </c>
      <c r="T116" s="50"/>
      <c r="V116" s="7"/>
      <c r="X116" s="7"/>
      <c r="Y116" s="7"/>
      <c r="Z116" s="7"/>
      <c r="AB116" s="7"/>
      <c r="AC116" s="7"/>
      <c r="AE116" s="7"/>
      <c r="AF116" s="7"/>
    </row>
    <row r="117" spans="1:32">
      <c r="C117" s="46"/>
      <c r="D117" s="2"/>
      <c r="E117" s="2"/>
      <c r="F117" s="2"/>
      <c r="G117" s="108"/>
      <c r="H117" s="51"/>
      <c r="I117" s="108"/>
      <c r="J117" s="51"/>
      <c r="K117" s="108"/>
      <c r="L117" s="51"/>
      <c r="M117" s="108"/>
      <c r="N117" s="51"/>
      <c r="O117" s="108"/>
      <c r="P117" s="51"/>
      <c r="Q117" s="108"/>
      <c r="R117" s="51"/>
      <c r="S117" s="190"/>
      <c r="T117" s="51"/>
      <c r="U117" s="108"/>
      <c r="V117" s="51"/>
      <c r="W117" s="108"/>
      <c r="X117" s="51"/>
      <c r="Y117" s="109"/>
      <c r="Z117" s="51"/>
      <c r="AA117" s="2"/>
      <c r="AE117" s="49"/>
    </row>
    <row r="118" spans="1:32" s="2" customFormat="1">
      <c r="A118" s="47"/>
      <c r="C118" s="111"/>
      <c r="D118" s="31"/>
      <c r="G118" s="112"/>
      <c r="H118" s="51"/>
      <c r="I118" s="112"/>
      <c r="J118" s="51"/>
      <c r="K118" s="112"/>
      <c r="L118" s="51"/>
      <c r="M118" s="112"/>
      <c r="N118" s="51"/>
      <c r="O118" s="112"/>
      <c r="P118" s="51"/>
      <c r="Q118" s="112"/>
      <c r="R118" s="51"/>
      <c r="S118" s="191"/>
      <c r="T118" s="51"/>
      <c r="U118" s="112"/>
      <c r="V118" s="51"/>
      <c r="W118" s="112"/>
      <c r="X118" s="51"/>
      <c r="Y118" s="46"/>
      <c r="Z118" s="51"/>
      <c r="AB118" s="47"/>
      <c r="AC118" s="48"/>
      <c r="AE118" s="49"/>
      <c r="AF118" s="50"/>
    </row>
    <row r="119" spans="1:32" s="2" customFormat="1">
      <c r="A119" s="47"/>
      <c r="C119" s="46"/>
      <c r="G119" s="112"/>
      <c r="H119" s="51"/>
      <c r="I119" s="112"/>
      <c r="J119" s="51"/>
      <c r="K119" s="112"/>
      <c r="L119" s="51"/>
      <c r="M119" s="112"/>
      <c r="N119" s="51"/>
      <c r="O119" s="112"/>
      <c r="P119" s="51"/>
      <c r="Q119" s="112"/>
      <c r="R119" s="51"/>
      <c r="S119" s="191"/>
      <c r="T119" s="51"/>
      <c r="U119" s="112"/>
      <c r="V119" s="51"/>
      <c r="W119" s="112"/>
      <c r="X119" s="51"/>
      <c r="Y119" s="46"/>
      <c r="Z119" s="51"/>
      <c r="AB119" s="47"/>
      <c r="AC119" s="48"/>
      <c r="AE119" s="49"/>
      <c r="AF119" s="50"/>
    </row>
    <row r="120" spans="1:32">
      <c r="G120" s="114"/>
      <c r="H120" s="115"/>
      <c r="I120" s="114"/>
      <c r="J120" s="115"/>
      <c r="K120" s="114"/>
      <c r="L120" s="115"/>
      <c r="M120" s="114"/>
      <c r="O120" s="114"/>
      <c r="Q120" s="114"/>
      <c r="S120" s="192"/>
      <c r="U120" s="114"/>
      <c r="W120" s="114"/>
    </row>
    <row r="121" spans="1:32">
      <c r="G121" s="114"/>
      <c r="H121" s="115"/>
      <c r="I121" s="114"/>
      <c r="J121" s="115"/>
      <c r="K121" s="114"/>
      <c r="L121" s="115"/>
      <c r="M121" s="114"/>
      <c r="O121" s="114"/>
      <c r="Q121" s="114"/>
      <c r="S121" s="192"/>
      <c r="U121" s="114"/>
      <c r="W121" s="114"/>
    </row>
    <row r="122" spans="1:32">
      <c r="G122" s="114"/>
      <c r="H122" s="115"/>
      <c r="I122" s="114"/>
      <c r="J122" s="115"/>
      <c r="K122" s="114"/>
      <c r="L122" s="115"/>
      <c r="M122" s="114"/>
      <c r="O122" s="114"/>
      <c r="Q122" s="114"/>
      <c r="S122" s="192"/>
      <c r="U122" s="114"/>
      <c r="W122" s="114"/>
    </row>
    <row r="123" spans="1:32">
      <c r="G123" s="114"/>
      <c r="H123" s="115"/>
      <c r="I123" s="114"/>
      <c r="J123" s="115"/>
      <c r="K123" s="114"/>
      <c r="L123" s="115"/>
      <c r="M123" s="114"/>
      <c r="O123" s="114"/>
      <c r="Q123" s="114"/>
      <c r="S123" s="192"/>
      <c r="U123" s="114"/>
      <c r="W123" s="114"/>
    </row>
    <row r="124" spans="1:32">
      <c r="G124" s="114"/>
      <c r="H124" s="115"/>
      <c r="I124" s="114"/>
      <c r="J124" s="115"/>
      <c r="K124" s="114"/>
      <c r="L124" s="115"/>
      <c r="M124" s="114"/>
      <c r="O124" s="114"/>
      <c r="Q124" s="114"/>
      <c r="S124" s="192"/>
      <c r="U124" s="114"/>
      <c r="W124" s="114"/>
    </row>
    <row r="125" spans="1:32">
      <c r="G125" s="114"/>
      <c r="H125" s="115"/>
      <c r="I125" s="114"/>
      <c r="J125" s="115"/>
      <c r="K125" s="114"/>
      <c r="L125" s="115"/>
      <c r="M125" s="114"/>
      <c r="O125" s="114"/>
      <c r="Q125" s="114"/>
      <c r="S125" s="192"/>
      <c r="U125" s="114"/>
      <c r="W125" s="114"/>
    </row>
    <row r="126" spans="1:32">
      <c r="G126" s="114"/>
      <c r="H126" s="115"/>
      <c r="I126" s="114"/>
      <c r="J126" s="115"/>
      <c r="K126" s="114"/>
      <c r="L126" s="115"/>
      <c r="M126" s="114"/>
      <c r="O126" s="114"/>
      <c r="Q126" s="114"/>
      <c r="S126" s="192"/>
      <c r="U126" s="114"/>
      <c r="W126" s="114"/>
    </row>
    <row r="127" spans="1:32">
      <c r="G127" s="114"/>
      <c r="H127" s="115"/>
      <c r="I127" s="114"/>
      <c r="J127" s="115"/>
      <c r="K127" s="114"/>
      <c r="L127" s="115"/>
      <c r="M127" s="114"/>
      <c r="O127" s="114"/>
      <c r="Q127" s="114"/>
      <c r="S127" s="192"/>
      <c r="U127" s="114"/>
      <c r="W127" s="114"/>
    </row>
    <row r="128" spans="1:32">
      <c r="G128" s="114"/>
      <c r="H128" s="115"/>
      <c r="I128" s="114"/>
      <c r="J128" s="115"/>
      <c r="K128" s="114"/>
      <c r="L128" s="115"/>
      <c r="M128" s="114"/>
      <c r="O128" s="114"/>
      <c r="Q128" s="114"/>
      <c r="S128" s="192"/>
      <c r="U128" s="114"/>
      <c r="W128" s="114"/>
    </row>
    <row r="129" spans="7:23">
      <c r="G129" s="114"/>
      <c r="H129" s="115"/>
      <c r="I129" s="114"/>
      <c r="J129" s="115"/>
      <c r="K129" s="114"/>
      <c r="L129" s="115"/>
      <c r="M129" s="114"/>
      <c r="O129" s="114"/>
      <c r="Q129" s="114"/>
      <c r="S129" s="192"/>
      <c r="U129" s="114"/>
      <c r="W129" s="114"/>
    </row>
    <row r="130" spans="7:23">
      <c r="G130" s="114"/>
      <c r="H130" s="115"/>
      <c r="I130" s="114"/>
      <c r="J130" s="115"/>
      <c r="K130" s="114"/>
      <c r="L130" s="115"/>
      <c r="M130" s="114"/>
      <c r="O130" s="114"/>
      <c r="Q130" s="114"/>
      <c r="S130" s="192"/>
      <c r="U130" s="114"/>
      <c r="W130" s="114"/>
    </row>
    <row r="131" spans="7:23">
      <c r="G131" s="114"/>
      <c r="H131" s="115"/>
      <c r="I131" s="114"/>
      <c r="J131" s="115"/>
      <c r="K131" s="114"/>
      <c r="L131" s="115"/>
      <c r="M131" s="114"/>
      <c r="O131" s="114"/>
      <c r="Q131" s="114"/>
      <c r="S131" s="192"/>
      <c r="U131" s="114"/>
      <c r="W131" s="114"/>
    </row>
    <row r="132" spans="7:23">
      <c r="G132" s="114"/>
      <c r="H132" s="115"/>
      <c r="I132" s="114"/>
      <c r="J132" s="115"/>
      <c r="K132" s="114"/>
      <c r="L132" s="115"/>
      <c r="M132" s="114"/>
      <c r="O132" s="114"/>
      <c r="Q132" s="114"/>
      <c r="S132" s="192"/>
      <c r="U132" s="114"/>
      <c r="W132" s="114"/>
    </row>
    <row r="133" spans="7:23">
      <c r="G133" s="114"/>
      <c r="H133" s="115"/>
      <c r="I133" s="114"/>
      <c r="J133" s="115"/>
      <c r="K133" s="114"/>
      <c r="L133" s="115"/>
      <c r="M133" s="114"/>
      <c r="O133" s="114"/>
      <c r="Q133" s="114"/>
      <c r="S133" s="192"/>
      <c r="U133" s="114"/>
      <c r="W133" s="114"/>
    </row>
    <row r="134" spans="7:23">
      <c r="G134" s="114"/>
      <c r="H134" s="115"/>
      <c r="I134" s="114"/>
      <c r="J134" s="115"/>
      <c r="K134" s="114"/>
      <c r="L134" s="115"/>
      <c r="M134" s="114"/>
      <c r="O134" s="114"/>
      <c r="Q134" s="114"/>
      <c r="S134" s="192"/>
      <c r="U134" s="114"/>
      <c r="W134" s="114"/>
    </row>
    <row r="135" spans="7:23">
      <c r="G135" s="114"/>
      <c r="H135" s="115"/>
      <c r="I135" s="114"/>
      <c r="J135" s="115"/>
      <c r="K135" s="114"/>
      <c r="L135" s="115"/>
      <c r="M135" s="114"/>
      <c r="O135" s="114"/>
      <c r="Q135" s="114"/>
      <c r="S135" s="192"/>
      <c r="U135" s="114"/>
      <c r="W135" s="114"/>
    </row>
    <row r="136" spans="7:23">
      <c r="G136" s="114"/>
      <c r="H136" s="115"/>
      <c r="I136" s="114"/>
      <c r="J136" s="115"/>
      <c r="K136" s="114"/>
      <c r="L136" s="115"/>
      <c r="M136" s="114"/>
      <c r="O136" s="114"/>
      <c r="Q136" s="114"/>
      <c r="S136" s="192"/>
      <c r="U136" s="114"/>
      <c r="W136" s="114"/>
    </row>
    <row r="137" spans="7:23">
      <c r="G137" s="114"/>
      <c r="H137" s="115"/>
      <c r="I137" s="114"/>
      <c r="J137" s="115"/>
      <c r="K137" s="114"/>
      <c r="L137" s="115"/>
      <c r="M137" s="114"/>
      <c r="O137" s="114"/>
      <c r="Q137" s="114"/>
      <c r="S137" s="192"/>
      <c r="U137" s="114"/>
      <c r="W137" s="114"/>
    </row>
    <row r="138" spans="7:23">
      <c r="G138" s="114"/>
      <c r="H138" s="115"/>
      <c r="I138" s="114"/>
      <c r="J138" s="115"/>
      <c r="K138" s="114"/>
      <c r="L138" s="115"/>
      <c r="M138" s="114"/>
      <c r="O138" s="114"/>
      <c r="Q138" s="114"/>
      <c r="S138" s="192"/>
      <c r="U138" s="114"/>
      <c r="W138" s="114"/>
    </row>
    <row r="139" spans="7:23">
      <c r="G139" s="114"/>
      <c r="H139" s="115"/>
      <c r="I139" s="114"/>
      <c r="J139" s="115"/>
      <c r="K139" s="114"/>
      <c r="L139" s="115"/>
      <c r="M139" s="114"/>
      <c r="O139" s="114"/>
      <c r="Q139" s="114"/>
      <c r="S139" s="192"/>
      <c r="U139" s="114"/>
      <c r="W139" s="114"/>
    </row>
    <row r="140" spans="7:23">
      <c r="G140" s="114"/>
      <c r="H140" s="115"/>
      <c r="I140" s="114"/>
      <c r="J140" s="115"/>
      <c r="K140" s="114"/>
      <c r="L140" s="115"/>
      <c r="M140" s="114"/>
      <c r="O140" s="114"/>
      <c r="Q140" s="114"/>
      <c r="S140" s="192"/>
      <c r="U140" s="114"/>
      <c r="W140" s="114"/>
    </row>
    <row r="141" spans="7:23">
      <c r="G141" s="114"/>
      <c r="H141" s="115"/>
      <c r="I141" s="114"/>
      <c r="J141" s="115"/>
      <c r="K141" s="114"/>
      <c r="L141" s="115"/>
      <c r="M141" s="114"/>
      <c r="O141" s="114"/>
      <c r="Q141" s="114"/>
      <c r="S141" s="192"/>
      <c r="U141" s="114"/>
      <c r="W141" s="114"/>
    </row>
    <row r="142" spans="7:23">
      <c r="G142" s="114"/>
      <c r="H142" s="115"/>
      <c r="I142" s="114"/>
      <c r="J142" s="115"/>
      <c r="K142" s="114"/>
      <c r="L142" s="115"/>
      <c r="M142" s="114"/>
      <c r="O142" s="114"/>
      <c r="Q142" s="114"/>
      <c r="S142" s="192"/>
      <c r="U142" s="114"/>
      <c r="W142" s="114"/>
    </row>
    <row r="143" spans="7:23">
      <c r="G143" s="114"/>
      <c r="H143" s="115"/>
      <c r="I143" s="114"/>
      <c r="J143" s="115"/>
      <c r="K143" s="114"/>
      <c r="L143" s="115"/>
      <c r="M143" s="114"/>
      <c r="O143" s="114"/>
      <c r="Q143" s="114"/>
      <c r="S143" s="192"/>
      <c r="U143" s="114"/>
      <c r="W143" s="114"/>
    </row>
    <row r="144" spans="7:23">
      <c r="G144" s="114"/>
      <c r="H144" s="115"/>
      <c r="I144" s="114"/>
      <c r="J144" s="115"/>
      <c r="K144" s="114"/>
      <c r="L144" s="115"/>
      <c r="M144" s="114"/>
      <c r="O144" s="114"/>
      <c r="Q144" s="114"/>
      <c r="S144" s="192"/>
      <c r="U144" s="114"/>
      <c r="W144" s="114"/>
    </row>
    <row r="145" spans="7:23">
      <c r="G145" s="114"/>
      <c r="H145" s="115"/>
      <c r="I145" s="114"/>
      <c r="J145" s="115"/>
      <c r="K145" s="114"/>
      <c r="L145" s="115"/>
      <c r="M145" s="114"/>
      <c r="O145" s="114"/>
      <c r="Q145" s="114"/>
      <c r="S145" s="192"/>
      <c r="U145" s="114"/>
      <c r="W145" s="114"/>
    </row>
    <row r="146" spans="7:23">
      <c r="G146" s="114"/>
      <c r="H146" s="115"/>
      <c r="I146" s="114"/>
      <c r="J146" s="115"/>
      <c r="K146" s="114"/>
      <c r="L146" s="115"/>
      <c r="M146" s="114"/>
      <c r="O146" s="114"/>
      <c r="Q146" s="114"/>
      <c r="S146" s="192"/>
      <c r="U146" s="114"/>
      <c r="W146" s="114"/>
    </row>
    <row r="147" spans="7:23">
      <c r="G147" s="114"/>
      <c r="H147" s="115"/>
      <c r="I147" s="114"/>
      <c r="J147" s="115"/>
      <c r="K147" s="114"/>
      <c r="L147" s="115"/>
      <c r="M147" s="114"/>
      <c r="O147" s="114"/>
      <c r="Q147" s="114"/>
      <c r="S147" s="192"/>
      <c r="U147" s="114"/>
      <c r="W147" s="114"/>
    </row>
    <row r="148" spans="7:23">
      <c r="G148" s="114"/>
      <c r="H148" s="115"/>
      <c r="I148" s="114"/>
      <c r="J148" s="115"/>
      <c r="K148" s="114"/>
      <c r="L148" s="115"/>
      <c r="M148" s="114"/>
      <c r="O148" s="114"/>
      <c r="Q148" s="114"/>
      <c r="S148" s="192"/>
      <c r="U148" s="114"/>
      <c r="W148" s="114"/>
    </row>
    <row r="149" spans="7:23">
      <c r="G149" s="114"/>
      <c r="H149" s="115"/>
      <c r="I149" s="114"/>
      <c r="J149" s="115"/>
      <c r="K149" s="114"/>
      <c r="L149" s="115"/>
      <c r="M149" s="114"/>
      <c r="O149" s="114"/>
      <c r="Q149" s="114"/>
      <c r="S149" s="192"/>
      <c r="U149" s="114"/>
      <c r="W149" s="114"/>
    </row>
    <row r="150" spans="7:23">
      <c r="G150" s="114"/>
      <c r="H150" s="115"/>
      <c r="I150" s="114"/>
      <c r="J150" s="115"/>
      <c r="K150" s="114"/>
      <c r="L150" s="115"/>
      <c r="M150" s="114"/>
      <c r="O150" s="114"/>
      <c r="Q150" s="114"/>
      <c r="S150" s="192"/>
      <c r="U150" s="114"/>
      <c r="W150" s="114"/>
    </row>
    <row r="151" spans="7:23">
      <c r="G151" s="114"/>
      <c r="H151" s="115"/>
      <c r="I151" s="114"/>
      <c r="J151" s="115"/>
      <c r="K151" s="114"/>
      <c r="L151" s="115"/>
      <c r="M151" s="114"/>
      <c r="O151" s="114"/>
      <c r="Q151" s="114"/>
      <c r="S151" s="192"/>
      <c r="U151" s="114"/>
      <c r="W151" s="114"/>
    </row>
    <row r="152" spans="7:23">
      <c r="G152" s="114"/>
      <c r="H152" s="115"/>
      <c r="I152" s="114"/>
      <c r="J152" s="115"/>
      <c r="K152" s="114"/>
      <c r="L152" s="115"/>
      <c r="M152" s="114"/>
      <c r="O152" s="114"/>
      <c r="Q152" s="114"/>
      <c r="S152" s="192"/>
      <c r="U152" s="114"/>
      <c r="W152" s="114"/>
    </row>
    <row r="153" spans="7:23">
      <c r="G153" s="114"/>
      <c r="H153" s="115"/>
      <c r="I153" s="114"/>
      <c r="J153" s="115"/>
      <c r="K153" s="114"/>
      <c r="L153" s="115"/>
      <c r="M153" s="114"/>
      <c r="O153" s="114"/>
      <c r="Q153" s="114"/>
      <c r="S153" s="192"/>
      <c r="U153" s="114"/>
      <c r="W153" s="114"/>
    </row>
    <row r="154" spans="7:23">
      <c r="G154" s="114"/>
      <c r="H154" s="115"/>
      <c r="I154" s="114"/>
      <c r="J154" s="115"/>
      <c r="K154" s="114"/>
      <c r="L154" s="115"/>
      <c r="M154" s="114"/>
      <c r="O154" s="114"/>
      <c r="Q154" s="114"/>
      <c r="S154" s="192"/>
      <c r="U154" s="114"/>
      <c r="W154" s="114"/>
    </row>
    <row r="155" spans="7:23">
      <c r="G155" s="114"/>
      <c r="H155" s="115"/>
      <c r="I155" s="114"/>
      <c r="J155" s="115"/>
      <c r="K155" s="114"/>
      <c r="L155" s="115"/>
      <c r="M155" s="114"/>
      <c r="O155" s="114"/>
      <c r="Q155" s="114"/>
      <c r="S155" s="192"/>
      <c r="U155" s="114"/>
      <c r="W155" s="114"/>
    </row>
    <row r="156" spans="7:23">
      <c r="G156" s="114"/>
      <c r="H156" s="115"/>
      <c r="I156" s="114"/>
      <c r="J156" s="115"/>
      <c r="K156" s="114"/>
      <c r="L156" s="115"/>
      <c r="M156" s="114"/>
      <c r="O156" s="114"/>
      <c r="Q156" s="114"/>
      <c r="S156" s="192"/>
      <c r="U156" s="114"/>
      <c r="W156" s="114"/>
    </row>
    <row r="157" spans="7:23">
      <c r="G157" s="114"/>
      <c r="H157" s="115"/>
      <c r="I157" s="114"/>
      <c r="J157" s="115"/>
      <c r="K157" s="114"/>
      <c r="L157" s="115"/>
      <c r="M157" s="114"/>
      <c r="O157" s="114"/>
      <c r="Q157" s="114"/>
      <c r="S157" s="192"/>
      <c r="U157" s="114"/>
      <c r="W157" s="114"/>
    </row>
    <row r="158" spans="7:23">
      <c r="G158" s="114"/>
      <c r="H158" s="115"/>
      <c r="I158" s="114"/>
      <c r="J158" s="115"/>
      <c r="K158" s="114"/>
      <c r="L158" s="115"/>
      <c r="M158" s="114"/>
      <c r="O158" s="114"/>
      <c r="Q158" s="114"/>
      <c r="S158" s="192"/>
      <c r="U158" s="114"/>
      <c r="W158" s="114"/>
    </row>
    <row r="159" spans="7:23">
      <c r="G159" s="114"/>
      <c r="H159" s="115"/>
      <c r="I159" s="114"/>
      <c r="J159" s="115"/>
      <c r="K159" s="114"/>
      <c r="L159" s="115"/>
      <c r="M159" s="114"/>
      <c r="O159" s="114"/>
      <c r="Q159" s="114"/>
      <c r="S159" s="192"/>
      <c r="U159" s="114"/>
      <c r="W159" s="114"/>
    </row>
    <row r="160" spans="7:23">
      <c r="G160" s="114"/>
      <c r="H160" s="115"/>
      <c r="I160" s="114"/>
      <c r="J160" s="115"/>
      <c r="K160" s="114"/>
      <c r="L160" s="115"/>
      <c r="M160" s="114"/>
      <c r="O160" s="114"/>
      <c r="Q160" s="114"/>
      <c r="S160" s="192"/>
      <c r="U160" s="114"/>
      <c r="W160" s="114"/>
    </row>
    <row r="161" spans="7:23">
      <c r="G161" s="114"/>
      <c r="H161" s="115"/>
      <c r="I161" s="114"/>
      <c r="J161" s="115"/>
      <c r="K161" s="114"/>
      <c r="L161" s="115"/>
      <c r="M161" s="114"/>
      <c r="O161" s="114"/>
      <c r="Q161" s="114"/>
      <c r="S161" s="192"/>
      <c r="U161" s="114"/>
      <c r="W161" s="114"/>
    </row>
    <row r="162" spans="7:23">
      <c r="G162" s="114"/>
      <c r="H162" s="115"/>
      <c r="I162" s="114"/>
      <c r="J162" s="115"/>
      <c r="K162" s="114"/>
      <c r="L162" s="115"/>
      <c r="M162" s="114"/>
      <c r="O162" s="114"/>
      <c r="Q162" s="114"/>
      <c r="S162" s="192"/>
      <c r="U162" s="114"/>
      <c r="W162" s="114"/>
    </row>
    <row r="163" spans="7:23">
      <c r="G163" s="114"/>
      <c r="H163" s="115"/>
      <c r="I163" s="114"/>
      <c r="J163" s="115"/>
      <c r="K163" s="114"/>
      <c r="L163" s="115"/>
      <c r="M163" s="114"/>
      <c r="O163" s="114"/>
      <c r="Q163" s="114"/>
      <c r="S163" s="192"/>
      <c r="U163" s="114"/>
      <c r="W163" s="114"/>
    </row>
    <row r="164" spans="7:23">
      <c r="G164" s="114"/>
      <c r="H164" s="115"/>
      <c r="I164" s="114"/>
      <c r="J164" s="115"/>
      <c r="K164" s="114"/>
      <c r="L164" s="115"/>
      <c r="M164" s="114"/>
      <c r="O164" s="114"/>
      <c r="Q164" s="114"/>
      <c r="S164" s="192"/>
      <c r="U164" s="114"/>
      <c r="W164" s="114"/>
    </row>
    <row r="165" spans="7:23">
      <c r="G165" s="114"/>
      <c r="H165" s="115"/>
      <c r="I165" s="114"/>
      <c r="J165" s="115"/>
      <c r="K165" s="114"/>
      <c r="L165" s="115"/>
      <c r="M165" s="114"/>
      <c r="O165" s="114"/>
      <c r="Q165" s="114"/>
      <c r="S165" s="192"/>
      <c r="U165" s="114"/>
      <c r="W165" s="114"/>
    </row>
    <row r="166" spans="7:23">
      <c r="G166" s="114"/>
      <c r="H166" s="115"/>
      <c r="I166" s="114"/>
      <c r="J166" s="115"/>
      <c r="K166" s="114"/>
      <c r="L166" s="115"/>
      <c r="M166" s="114"/>
      <c r="O166" s="114"/>
      <c r="Q166" s="114"/>
      <c r="S166" s="192"/>
      <c r="U166" s="114"/>
      <c r="W166" s="114"/>
    </row>
    <row r="167" spans="7:23">
      <c r="G167" s="114"/>
      <c r="H167" s="115"/>
      <c r="I167" s="114"/>
      <c r="J167" s="115"/>
      <c r="K167" s="114"/>
      <c r="L167" s="115"/>
      <c r="M167" s="114"/>
      <c r="O167" s="114"/>
      <c r="Q167" s="114"/>
      <c r="S167" s="192"/>
      <c r="U167" s="114"/>
      <c r="W167" s="114"/>
    </row>
    <row r="168" spans="7:23">
      <c r="G168" s="114"/>
      <c r="H168" s="115"/>
      <c r="I168" s="114"/>
      <c r="J168" s="115"/>
      <c r="K168" s="114"/>
      <c r="L168" s="115"/>
      <c r="M168" s="114"/>
      <c r="O168" s="114"/>
      <c r="Q168" s="114"/>
      <c r="S168" s="192"/>
      <c r="U168" s="114"/>
      <c r="W168" s="114"/>
    </row>
    <row r="169" spans="7:23">
      <c r="G169" s="114"/>
      <c r="H169" s="115"/>
      <c r="I169" s="114"/>
      <c r="J169" s="115"/>
      <c r="K169" s="114"/>
      <c r="L169" s="115"/>
      <c r="M169" s="114"/>
      <c r="O169" s="114"/>
      <c r="Q169" s="114"/>
      <c r="S169" s="192"/>
      <c r="U169" s="114"/>
      <c r="W169" s="114"/>
    </row>
    <row r="170" spans="7:23">
      <c r="G170" s="114"/>
      <c r="H170" s="115"/>
      <c r="I170" s="114"/>
      <c r="J170" s="115"/>
      <c r="K170" s="114"/>
      <c r="L170" s="115"/>
      <c r="M170" s="114"/>
      <c r="O170" s="114"/>
      <c r="Q170" s="114"/>
      <c r="S170" s="192"/>
      <c r="U170" s="114"/>
      <c r="W170" s="114"/>
    </row>
    <row r="171" spans="7:23">
      <c r="G171" s="114"/>
      <c r="H171" s="115"/>
      <c r="I171" s="114"/>
      <c r="J171" s="115"/>
      <c r="K171" s="114"/>
      <c r="L171" s="115"/>
      <c r="M171" s="114"/>
      <c r="O171" s="114"/>
      <c r="Q171" s="114"/>
      <c r="S171" s="192"/>
      <c r="U171" s="114"/>
      <c r="W171" s="114"/>
    </row>
    <row r="172" spans="7:23">
      <c r="G172" s="114"/>
      <c r="H172" s="115"/>
      <c r="I172" s="114"/>
      <c r="J172" s="115"/>
      <c r="K172" s="114"/>
      <c r="L172" s="115"/>
      <c r="M172" s="114"/>
      <c r="O172" s="114"/>
      <c r="Q172" s="114"/>
      <c r="S172" s="192"/>
      <c r="U172" s="114"/>
      <c r="W172" s="114"/>
    </row>
    <row r="173" spans="7:23">
      <c r="G173" s="114"/>
      <c r="H173" s="115"/>
      <c r="I173" s="114"/>
      <c r="J173" s="115"/>
      <c r="K173" s="114"/>
      <c r="L173" s="115"/>
      <c r="M173" s="114"/>
      <c r="O173" s="114"/>
      <c r="Q173" s="114"/>
      <c r="S173" s="192"/>
      <c r="U173" s="114"/>
      <c r="W173" s="114"/>
    </row>
    <row r="174" spans="7:23">
      <c r="G174" s="114"/>
      <c r="H174" s="115"/>
      <c r="I174" s="114"/>
      <c r="J174" s="115"/>
      <c r="K174" s="114"/>
      <c r="L174" s="115"/>
      <c r="M174" s="114"/>
      <c r="O174" s="114"/>
      <c r="Q174" s="114"/>
      <c r="S174" s="192"/>
      <c r="U174" s="114"/>
      <c r="W174" s="114"/>
    </row>
    <row r="175" spans="7:23">
      <c r="G175" s="114"/>
      <c r="H175" s="115"/>
      <c r="I175" s="114"/>
      <c r="J175" s="115"/>
      <c r="K175" s="114"/>
      <c r="L175" s="115"/>
      <c r="M175" s="114"/>
      <c r="O175" s="114"/>
      <c r="Q175" s="114"/>
      <c r="S175" s="192"/>
      <c r="U175" s="114"/>
      <c r="W175" s="114"/>
    </row>
    <row r="176" spans="7:23">
      <c r="G176" s="114"/>
      <c r="H176" s="115"/>
      <c r="I176" s="114"/>
      <c r="J176" s="115"/>
      <c r="K176" s="114"/>
      <c r="L176" s="115"/>
      <c r="M176" s="114"/>
      <c r="O176" s="114"/>
      <c r="Q176" s="114"/>
      <c r="S176" s="192"/>
      <c r="U176" s="114"/>
      <c r="W176" s="114"/>
    </row>
    <row r="177" spans="7:23">
      <c r="G177" s="114"/>
      <c r="H177" s="115"/>
      <c r="I177" s="114"/>
      <c r="J177" s="115"/>
      <c r="K177" s="114"/>
      <c r="L177" s="115"/>
      <c r="M177" s="114"/>
      <c r="O177" s="114"/>
      <c r="Q177" s="114"/>
      <c r="S177" s="192"/>
      <c r="U177" s="114"/>
      <c r="W177" s="114"/>
    </row>
    <row r="178" spans="7:23">
      <c r="G178" s="114"/>
      <c r="H178" s="115"/>
      <c r="I178" s="114"/>
      <c r="J178" s="115"/>
      <c r="K178" s="114"/>
      <c r="L178" s="115"/>
      <c r="M178" s="114"/>
      <c r="O178" s="114"/>
      <c r="Q178" s="114"/>
      <c r="S178" s="192"/>
      <c r="U178" s="114"/>
      <c r="W178" s="114"/>
    </row>
    <row r="179" spans="7:23">
      <c r="G179" s="114"/>
      <c r="H179" s="115"/>
      <c r="I179" s="114"/>
      <c r="J179" s="115"/>
      <c r="K179" s="114"/>
      <c r="L179" s="115"/>
      <c r="M179" s="114"/>
      <c r="O179" s="114"/>
      <c r="Q179" s="114"/>
      <c r="S179" s="192"/>
      <c r="U179" s="114"/>
      <c r="W179" s="114"/>
    </row>
    <row r="180" spans="7:23">
      <c r="G180" s="114"/>
      <c r="H180" s="115"/>
      <c r="I180" s="114"/>
      <c r="J180" s="115"/>
      <c r="K180" s="114"/>
      <c r="L180" s="115"/>
      <c r="M180" s="114"/>
      <c r="O180" s="114"/>
      <c r="Q180" s="114"/>
      <c r="S180" s="192"/>
      <c r="U180" s="114"/>
      <c r="W180" s="114"/>
    </row>
    <row r="181" spans="7:23">
      <c r="G181" s="114"/>
      <c r="H181" s="115"/>
      <c r="I181" s="114"/>
      <c r="J181" s="115"/>
      <c r="K181" s="114"/>
      <c r="L181" s="115"/>
      <c r="M181" s="114"/>
      <c r="O181" s="114"/>
      <c r="Q181" s="114"/>
      <c r="S181" s="192"/>
      <c r="U181" s="114"/>
      <c r="W181" s="114"/>
    </row>
    <row r="182" spans="7:23">
      <c r="G182" s="114"/>
      <c r="H182" s="115"/>
      <c r="I182" s="114"/>
      <c r="J182" s="115"/>
      <c r="K182" s="114"/>
      <c r="L182" s="115"/>
      <c r="M182" s="114"/>
      <c r="O182" s="114"/>
      <c r="Q182" s="114"/>
      <c r="S182" s="192"/>
      <c r="U182" s="114"/>
      <c r="W182" s="114"/>
    </row>
    <row r="183" spans="7:23">
      <c r="G183" s="114"/>
      <c r="H183" s="115"/>
      <c r="I183" s="114"/>
      <c r="J183" s="115"/>
      <c r="K183" s="114"/>
      <c r="L183" s="115"/>
      <c r="M183" s="114"/>
      <c r="O183" s="114"/>
      <c r="Q183" s="114"/>
      <c r="S183" s="192"/>
      <c r="U183" s="114"/>
      <c r="W183" s="114"/>
    </row>
    <row r="184" spans="7:23">
      <c r="G184" s="114"/>
      <c r="H184" s="115"/>
      <c r="I184" s="114"/>
      <c r="J184" s="115"/>
      <c r="K184" s="114"/>
      <c r="L184" s="115"/>
      <c r="M184" s="114"/>
      <c r="O184" s="114"/>
      <c r="Q184" s="114"/>
      <c r="S184" s="192"/>
      <c r="U184" s="114"/>
      <c r="W184" s="114"/>
    </row>
    <row r="185" spans="7:23">
      <c r="G185" s="114"/>
      <c r="H185" s="115"/>
      <c r="I185" s="114"/>
      <c r="J185" s="115"/>
      <c r="K185" s="114"/>
      <c r="L185" s="115"/>
      <c r="M185" s="114"/>
      <c r="O185" s="114"/>
      <c r="Q185" s="114"/>
      <c r="S185" s="192"/>
      <c r="U185" s="114"/>
      <c r="W185" s="114"/>
    </row>
    <row r="186" spans="7:23">
      <c r="G186" s="114"/>
      <c r="H186" s="115"/>
      <c r="I186" s="114"/>
      <c r="J186" s="115"/>
      <c r="K186" s="114"/>
      <c r="L186" s="115"/>
      <c r="M186" s="114"/>
      <c r="O186" s="114"/>
      <c r="Q186" s="114"/>
      <c r="S186" s="192"/>
      <c r="U186" s="114"/>
      <c r="W186" s="114"/>
    </row>
    <row r="187" spans="7:23">
      <c r="G187" s="114"/>
      <c r="H187" s="115"/>
      <c r="I187" s="114"/>
      <c r="J187" s="115"/>
      <c r="K187" s="114"/>
      <c r="L187" s="115"/>
      <c r="M187" s="114"/>
      <c r="O187" s="114"/>
      <c r="Q187" s="114"/>
      <c r="S187" s="192"/>
      <c r="U187" s="114"/>
      <c r="W187" s="114"/>
    </row>
    <row r="188" spans="7:23">
      <c r="G188" s="114"/>
      <c r="H188" s="115"/>
      <c r="I188" s="114"/>
      <c r="J188" s="115"/>
      <c r="K188" s="114"/>
      <c r="L188" s="115"/>
      <c r="M188" s="114"/>
      <c r="O188" s="114"/>
      <c r="Q188" s="114"/>
      <c r="S188" s="192"/>
      <c r="U188" s="114"/>
      <c r="W188" s="114"/>
    </row>
    <row r="189" spans="7:23">
      <c r="G189" s="114"/>
      <c r="H189" s="115"/>
      <c r="I189" s="114"/>
      <c r="J189" s="115"/>
      <c r="K189" s="114"/>
      <c r="L189" s="115"/>
      <c r="M189" s="114"/>
      <c r="O189" s="114"/>
      <c r="Q189" s="114"/>
      <c r="S189" s="192"/>
      <c r="U189" s="114"/>
      <c r="W189" s="114"/>
    </row>
    <row r="190" spans="7:23">
      <c r="G190" s="114"/>
      <c r="H190" s="115"/>
      <c r="I190" s="114"/>
      <c r="J190" s="115"/>
      <c r="K190" s="114"/>
      <c r="L190" s="115"/>
      <c r="M190" s="114"/>
      <c r="O190" s="114"/>
      <c r="Q190" s="114"/>
      <c r="S190" s="192"/>
      <c r="U190" s="114"/>
      <c r="W190" s="114"/>
    </row>
    <row r="191" spans="7:23">
      <c r="G191" s="114"/>
      <c r="H191" s="115"/>
      <c r="I191" s="114"/>
      <c r="J191" s="115"/>
      <c r="K191" s="114"/>
      <c r="L191" s="115"/>
      <c r="M191" s="114"/>
      <c r="O191" s="114"/>
      <c r="Q191" s="114"/>
      <c r="S191" s="192"/>
      <c r="U191" s="114"/>
      <c r="W191" s="114"/>
    </row>
    <row r="192" spans="7:23">
      <c r="G192" s="114"/>
      <c r="H192" s="115"/>
      <c r="I192" s="114"/>
      <c r="J192" s="115"/>
      <c r="K192" s="114"/>
      <c r="L192" s="115"/>
      <c r="M192" s="114"/>
      <c r="O192" s="114"/>
      <c r="Q192" s="114"/>
      <c r="S192" s="192"/>
      <c r="U192" s="114"/>
      <c r="W192" s="114"/>
    </row>
    <row r="193" spans="7:23">
      <c r="G193" s="114"/>
      <c r="H193" s="115"/>
      <c r="I193" s="114"/>
      <c r="J193" s="115"/>
      <c r="K193" s="114"/>
      <c r="L193" s="115"/>
      <c r="M193" s="114"/>
      <c r="O193" s="114"/>
      <c r="Q193" s="114"/>
      <c r="S193" s="192"/>
      <c r="U193" s="114"/>
      <c r="W193" s="114"/>
    </row>
    <row r="194" spans="7:23">
      <c r="G194" s="114"/>
      <c r="H194" s="115"/>
      <c r="I194" s="114"/>
      <c r="J194" s="115"/>
      <c r="K194" s="114"/>
      <c r="L194" s="115"/>
      <c r="M194" s="114"/>
      <c r="O194" s="114"/>
      <c r="Q194" s="114"/>
      <c r="S194" s="192"/>
      <c r="U194" s="114"/>
      <c r="W194" s="114"/>
    </row>
    <row r="195" spans="7:23">
      <c r="G195" s="114"/>
      <c r="H195" s="115"/>
      <c r="I195" s="114"/>
      <c r="J195" s="115"/>
      <c r="K195" s="114"/>
      <c r="L195" s="115"/>
      <c r="M195" s="114"/>
      <c r="O195" s="114"/>
      <c r="Q195" s="114"/>
      <c r="S195" s="192"/>
      <c r="U195" s="114"/>
      <c r="W195" s="114"/>
    </row>
    <row r="196" spans="7:23">
      <c r="G196" s="114"/>
      <c r="H196" s="115"/>
      <c r="I196" s="114"/>
      <c r="J196" s="115"/>
      <c r="K196" s="114"/>
      <c r="L196" s="115"/>
      <c r="M196" s="114"/>
      <c r="O196" s="114"/>
      <c r="Q196" s="114"/>
      <c r="S196" s="192"/>
      <c r="U196" s="114"/>
      <c r="W196" s="114"/>
    </row>
    <row r="197" spans="7:23">
      <c r="G197" s="114"/>
      <c r="H197" s="115"/>
      <c r="I197" s="114"/>
      <c r="J197" s="115"/>
      <c r="K197" s="114"/>
      <c r="L197" s="115"/>
      <c r="M197" s="114"/>
      <c r="O197" s="114"/>
      <c r="Q197" s="114"/>
      <c r="S197" s="192"/>
      <c r="U197" s="114"/>
      <c r="W197" s="114"/>
    </row>
    <row r="198" spans="7:23">
      <c r="G198" s="114"/>
      <c r="H198" s="115"/>
      <c r="I198" s="114"/>
      <c r="J198" s="115"/>
      <c r="K198" s="114"/>
      <c r="L198" s="115"/>
      <c r="M198" s="114"/>
      <c r="O198" s="114"/>
      <c r="Q198" s="114"/>
      <c r="S198" s="192"/>
      <c r="U198" s="114"/>
      <c r="W198" s="114"/>
    </row>
    <row r="199" spans="7:23">
      <c r="G199" s="114"/>
      <c r="H199" s="115"/>
      <c r="I199" s="114"/>
      <c r="J199" s="115"/>
      <c r="K199" s="114"/>
      <c r="L199" s="115"/>
      <c r="M199" s="114"/>
      <c r="O199" s="114"/>
      <c r="Q199" s="114"/>
      <c r="S199" s="192"/>
      <c r="U199" s="114"/>
      <c r="W199" s="114"/>
    </row>
    <row r="200" spans="7:23">
      <c r="G200" s="114"/>
      <c r="H200" s="115"/>
      <c r="I200" s="114"/>
      <c r="J200" s="115"/>
      <c r="K200" s="114"/>
      <c r="L200" s="115"/>
      <c r="M200" s="114"/>
      <c r="O200" s="114"/>
      <c r="Q200" s="114"/>
      <c r="S200" s="192"/>
      <c r="U200" s="114"/>
      <c r="W200" s="114"/>
    </row>
    <row r="201" spans="7:23">
      <c r="G201" s="114"/>
      <c r="H201" s="115"/>
      <c r="I201" s="114"/>
      <c r="J201" s="115"/>
      <c r="K201" s="114"/>
      <c r="L201" s="115"/>
      <c r="M201" s="114"/>
      <c r="O201" s="114"/>
      <c r="Q201" s="114"/>
      <c r="S201" s="192"/>
      <c r="U201" s="114"/>
      <c r="W201" s="114"/>
    </row>
    <row r="202" spans="7:23">
      <c r="G202" s="114"/>
      <c r="H202" s="115"/>
      <c r="I202" s="114"/>
      <c r="J202" s="115"/>
      <c r="K202" s="114"/>
      <c r="L202" s="115"/>
      <c r="M202" s="114"/>
      <c r="O202" s="114"/>
      <c r="Q202" s="114"/>
      <c r="S202" s="192"/>
      <c r="U202" s="114"/>
      <c r="W202" s="114"/>
    </row>
    <row r="203" spans="7:23">
      <c r="G203" s="114"/>
      <c r="H203" s="115"/>
      <c r="I203" s="114"/>
      <c r="J203" s="115"/>
      <c r="K203" s="114"/>
      <c r="L203" s="115"/>
      <c r="M203" s="114"/>
      <c r="O203" s="114"/>
      <c r="Q203" s="114"/>
      <c r="S203" s="192"/>
      <c r="U203" s="114"/>
      <c r="W203" s="114"/>
    </row>
    <row r="204" spans="7:23">
      <c r="G204" s="114"/>
      <c r="H204" s="115"/>
      <c r="I204" s="114"/>
      <c r="J204" s="115"/>
      <c r="K204" s="114"/>
      <c r="L204" s="115"/>
      <c r="M204" s="114"/>
      <c r="O204" s="114"/>
      <c r="Q204" s="114"/>
      <c r="S204" s="192"/>
      <c r="U204" s="114"/>
      <c r="W204" s="114"/>
    </row>
    <row r="205" spans="7:23">
      <c r="G205" s="114"/>
      <c r="H205" s="115"/>
      <c r="I205" s="114"/>
      <c r="J205" s="115"/>
      <c r="K205" s="114"/>
      <c r="L205" s="115"/>
      <c r="M205" s="114"/>
      <c r="O205" s="114"/>
      <c r="Q205" s="114"/>
      <c r="S205" s="192"/>
      <c r="U205" s="114"/>
      <c r="W205" s="114"/>
    </row>
    <row r="206" spans="7:23">
      <c r="G206" s="114"/>
      <c r="H206" s="115"/>
      <c r="I206" s="114"/>
      <c r="J206" s="115"/>
      <c r="K206" s="114"/>
      <c r="L206" s="115"/>
      <c r="M206" s="114"/>
      <c r="O206" s="114"/>
      <c r="Q206" s="114"/>
      <c r="S206" s="192"/>
      <c r="U206" s="114"/>
      <c r="W206" s="114"/>
    </row>
    <row r="207" spans="7:23">
      <c r="G207" s="114"/>
      <c r="H207" s="115"/>
      <c r="I207" s="114"/>
      <c r="J207" s="115"/>
      <c r="K207" s="114"/>
      <c r="L207" s="115"/>
      <c r="M207" s="114"/>
      <c r="O207" s="114"/>
      <c r="Q207" s="114"/>
      <c r="S207" s="192"/>
      <c r="U207" s="114"/>
      <c r="W207" s="114"/>
    </row>
    <row r="208" spans="7:23">
      <c r="G208" s="114"/>
      <c r="H208" s="115"/>
      <c r="I208" s="114"/>
      <c r="J208" s="115"/>
      <c r="K208" s="114"/>
      <c r="L208" s="115"/>
      <c r="M208" s="114"/>
      <c r="O208" s="114"/>
      <c r="Q208" s="114"/>
      <c r="S208" s="192"/>
      <c r="U208" s="114"/>
      <c r="W208" s="114"/>
    </row>
    <row r="209" spans="7:23">
      <c r="G209" s="114"/>
      <c r="H209" s="115"/>
      <c r="I209" s="114"/>
      <c r="J209" s="115"/>
      <c r="K209" s="114"/>
      <c r="L209" s="115"/>
      <c r="M209" s="114"/>
      <c r="O209" s="114"/>
      <c r="Q209" s="114"/>
      <c r="S209" s="192"/>
      <c r="U209" s="114"/>
      <c r="W209" s="114"/>
    </row>
    <row r="210" spans="7:23">
      <c r="G210" s="114"/>
      <c r="H210" s="115"/>
      <c r="I210" s="114"/>
      <c r="J210" s="115"/>
      <c r="K210" s="114"/>
      <c r="L210" s="115"/>
      <c r="M210" s="114"/>
      <c r="O210" s="114"/>
      <c r="Q210" s="114"/>
      <c r="S210" s="192"/>
      <c r="U210" s="114"/>
      <c r="W210" s="114"/>
    </row>
    <row r="211" spans="7:23">
      <c r="G211" s="114"/>
      <c r="H211" s="115"/>
      <c r="I211" s="114"/>
      <c r="J211" s="115"/>
      <c r="K211" s="114"/>
      <c r="L211" s="115"/>
      <c r="M211" s="114"/>
      <c r="O211" s="114"/>
      <c r="Q211" s="114"/>
      <c r="S211" s="192"/>
      <c r="U211" s="114"/>
      <c r="W211" s="114"/>
    </row>
    <row r="212" spans="7:23">
      <c r="G212" s="114"/>
      <c r="H212" s="115"/>
      <c r="I212" s="114"/>
      <c r="J212" s="115"/>
      <c r="K212" s="114"/>
      <c r="L212" s="115"/>
      <c r="M212" s="114"/>
      <c r="O212" s="114"/>
      <c r="Q212" s="114"/>
      <c r="S212" s="192"/>
      <c r="U212" s="114"/>
      <c r="W212" s="114"/>
    </row>
    <row r="213" spans="7:23">
      <c r="G213" s="114"/>
      <c r="H213" s="115"/>
      <c r="I213" s="114"/>
      <c r="J213" s="115"/>
      <c r="K213" s="114"/>
      <c r="L213" s="115"/>
      <c r="M213" s="114"/>
      <c r="O213" s="114"/>
      <c r="Q213" s="114"/>
      <c r="S213" s="192"/>
      <c r="U213" s="114"/>
      <c r="W213" s="114"/>
    </row>
    <row r="214" spans="7:23">
      <c r="G214" s="114"/>
      <c r="H214" s="115"/>
      <c r="I214" s="114"/>
      <c r="J214" s="115"/>
      <c r="K214" s="114"/>
      <c r="L214" s="115"/>
      <c r="M214" s="114"/>
      <c r="O214" s="114"/>
      <c r="Q214" s="114"/>
      <c r="S214" s="192"/>
      <c r="U214" s="114"/>
      <c r="W214" s="114"/>
    </row>
    <row r="215" spans="7:23">
      <c r="G215" s="114"/>
      <c r="H215" s="115"/>
      <c r="I215" s="114"/>
      <c r="J215" s="115"/>
      <c r="K215" s="114"/>
      <c r="L215" s="115"/>
      <c r="M215" s="114"/>
      <c r="O215" s="114"/>
      <c r="Q215" s="114"/>
      <c r="S215" s="192"/>
      <c r="U215" s="114"/>
      <c r="W215" s="114"/>
    </row>
    <row r="216" spans="7:23">
      <c r="G216" s="114"/>
      <c r="H216" s="115"/>
      <c r="I216" s="114"/>
      <c r="J216" s="115"/>
      <c r="K216" s="114"/>
      <c r="L216" s="115"/>
      <c r="M216" s="114"/>
      <c r="O216" s="114"/>
      <c r="Q216" s="114"/>
      <c r="S216" s="192"/>
      <c r="U216" s="114"/>
      <c r="W216" s="114"/>
    </row>
    <row r="217" spans="7:23">
      <c r="G217" s="114"/>
      <c r="H217" s="115"/>
      <c r="I217" s="114"/>
      <c r="J217" s="115"/>
      <c r="K217" s="114"/>
      <c r="L217" s="115"/>
      <c r="M217" s="114"/>
      <c r="O217" s="114"/>
      <c r="Q217" s="114"/>
      <c r="S217" s="192"/>
      <c r="U217" s="114"/>
      <c r="W217" s="114"/>
    </row>
    <row r="218" spans="7:23">
      <c r="G218" s="114"/>
      <c r="H218" s="115"/>
      <c r="I218" s="114"/>
      <c r="J218" s="115"/>
      <c r="K218" s="114"/>
      <c r="L218" s="115"/>
      <c r="M218" s="114"/>
      <c r="O218" s="114"/>
      <c r="Q218" s="114"/>
      <c r="S218" s="192"/>
      <c r="U218" s="114"/>
      <c r="W218" s="114"/>
    </row>
    <row r="219" spans="7:23">
      <c r="G219" s="114"/>
      <c r="H219" s="115"/>
      <c r="I219" s="114"/>
      <c r="J219" s="115"/>
      <c r="K219" s="114"/>
      <c r="L219" s="115"/>
      <c r="M219" s="114"/>
      <c r="O219" s="114"/>
      <c r="Q219" s="114"/>
      <c r="S219" s="192"/>
      <c r="U219" s="114"/>
      <c r="W219" s="114"/>
    </row>
    <row r="220" spans="7:23">
      <c r="G220" s="114"/>
      <c r="H220" s="115"/>
      <c r="I220" s="114"/>
      <c r="J220" s="115"/>
      <c r="K220" s="114"/>
      <c r="L220" s="115"/>
      <c r="M220" s="114"/>
      <c r="O220" s="114"/>
      <c r="Q220" s="114"/>
      <c r="S220" s="192"/>
      <c r="U220" s="114"/>
      <c r="W220" s="114"/>
    </row>
    <row r="221" spans="7:23">
      <c r="G221" s="114"/>
      <c r="H221" s="115"/>
      <c r="I221" s="114"/>
      <c r="J221" s="115"/>
      <c r="K221" s="114"/>
      <c r="L221" s="115"/>
      <c r="M221" s="114"/>
      <c r="O221" s="114"/>
      <c r="Q221" s="114"/>
      <c r="S221" s="192"/>
      <c r="U221" s="114"/>
      <c r="W221" s="114"/>
    </row>
    <row r="222" spans="7:23">
      <c r="G222" s="114"/>
      <c r="H222" s="115"/>
      <c r="I222" s="114"/>
      <c r="J222" s="115"/>
      <c r="K222" s="114"/>
      <c r="L222" s="115"/>
      <c r="M222" s="114"/>
      <c r="O222" s="114"/>
      <c r="Q222" s="114"/>
      <c r="S222" s="192"/>
      <c r="U222" s="114"/>
      <c r="W222" s="114"/>
    </row>
    <row r="223" spans="7:23">
      <c r="G223" s="114"/>
      <c r="H223" s="115"/>
      <c r="I223" s="114"/>
      <c r="J223" s="115"/>
      <c r="K223" s="114"/>
      <c r="L223" s="115"/>
      <c r="M223" s="114"/>
      <c r="O223" s="114"/>
      <c r="Q223" s="114"/>
      <c r="S223" s="192"/>
      <c r="U223" s="114"/>
      <c r="W223" s="114"/>
    </row>
    <row r="224" spans="7:23">
      <c r="G224" s="114"/>
      <c r="H224" s="115"/>
      <c r="I224" s="114"/>
      <c r="J224" s="115"/>
      <c r="K224" s="114"/>
      <c r="L224" s="115"/>
      <c r="M224" s="114"/>
      <c r="O224" s="114"/>
      <c r="Q224" s="114"/>
      <c r="S224" s="192"/>
      <c r="U224" s="114"/>
      <c r="W224" s="114"/>
    </row>
    <row r="225" spans="7:23">
      <c r="G225" s="114"/>
      <c r="H225" s="115"/>
      <c r="I225" s="114"/>
      <c r="J225" s="115"/>
      <c r="K225" s="114"/>
      <c r="L225" s="115"/>
      <c r="M225" s="114"/>
      <c r="O225" s="114"/>
      <c r="Q225" s="114"/>
      <c r="S225" s="192"/>
      <c r="U225" s="114"/>
      <c r="W225" s="114"/>
    </row>
    <row r="226" spans="7:23">
      <c r="G226" s="114"/>
      <c r="H226" s="115"/>
      <c r="I226" s="114"/>
      <c r="J226" s="115"/>
      <c r="K226" s="114"/>
      <c r="L226" s="115"/>
      <c r="M226" s="114"/>
      <c r="O226" s="114"/>
      <c r="Q226" s="114"/>
      <c r="S226" s="192"/>
      <c r="U226" s="114"/>
      <c r="W226" s="114"/>
    </row>
    <row r="227" spans="7:23">
      <c r="G227" s="114"/>
      <c r="H227" s="115"/>
      <c r="I227" s="114"/>
      <c r="J227" s="115"/>
      <c r="K227" s="114"/>
      <c r="L227" s="115"/>
      <c r="M227" s="114"/>
      <c r="O227" s="114"/>
      <c r="Q227" s="114"/>
      <c r="S227" s="192"/>
      <c r="U227" s="114"/>
      <c r="W227" s="114"/>
    </row>
    <row r="228" spans="7:23">
      <c r="G228" s="114"/>
      <c r="H228" s="115"/>
      <c r="I228" s="114"/>
      <c r="J228" s="115"/>
      <c r="K228" s="114"/>
      <c r="L228" s="115"/>
      <c r="M228" s="114"/>
      <c r="O228" s="114"/>
      <c r="Q228" s="114"/>
      <c r="S228" s="192"/>
      <c r="U228" s="114"/>
      <c r="W228" s="114"/>
    </row>
    <row r="229" spans="7:23">
      <c r="G229" s="114"/>
      <c r="H229" s="115"/>
      <c r="I229" s="114"/>
      <c r="J229" s="115"/>
      <c r="K229" s="114"/>
      <c r="L229" s="115"/>
      <c r="M229" s="114"/>
      <c r="O229" s="114"/>
      <c r="Q229" s="114"/>
      <c r="S229" s="192"/>
      <c r="U229" s="114"/>
      <c r="W229" s="114"/>
    </row>
    <row r="230" spans="7:23">
      <c r="G230" s="114"/>
      <c r="H230" s="115"/>
      <c r="I230" s="114"/>
      <c r="J230" s="115"/>
      <c r="K230" s="114"/>
      <c r="L230" s="115"/>
      <c r="M230" s="114"/>
      <c r="O230" s="114"/>
      <c r="Q230" s="114"/>
      <c r="S230" s="192"/>
      <c r="U230" s="114"/>
      <c r="W230" s="114"/>
    </row>
    <row r="231" spans="7:23">
      <c r="G231" s="114"/>
      <c r="H231" s="115"/>
      <c r="I231" s="114"/>
      <c r="J231" s="115"/>
      <c r="K231" s="114"/>
      <c r="L231" s="115"/>
      <c r="M231" s="114"/>
      <c r="O231" s="114"/>
      <c r="Q231" s="114"/>
      <c r="S231" s="192"/>
      <c r="U231" s="114"/>
      <c r="W231" s="114"/>
    </row>
    <row r="232" spans="7:23">
      <c r="G232" s="114"/>
      <c r="H232" s="115"/>
      <c r="I232" s="114"/>
      <c r="J232" s="115"/>
      <c r="K232" s="114"/>
      <c r="L232" s="115"/>
      <c r="M232" s="114"/>
      <c r="O232" s="114"/>
      <c r="Q232" s="114"/>
      <c r="S232" s="192"/>
      <c r="U232" s="114"/>
      <c r="W232" s="114"/>
    </row>
    <row r="233" spans="7:23">
      <c r="G233" s="114"/>
      <c r="H233" s="115"/>
      <c r="I233" s="114"/>
      <c r="J233" s="115"/>
      <c r="K233" s="114"/>
      <c r="L233" s="115"/>
      <c r="M233" s="114"/>
      <c r="O233" s="114"/>
      <c r="Q233" s="114"/>
      <c r="S233" s="192"/>
      <c r="U233" s="114"/>
      <c r="W233" s="114"/>
    </row>
    <row r="234" spans="7:23">
      <c r="G234" s="114"/>
      <c r="H234" s="115"/>
      <c r="I234" s="114"/>
      <c r="J234" s="115"/>
      <c r="K234" s="114"/>
      <c r="L234" s="115"/>
      <c r="M234" s="114"/>
      <c r="O234" s="114"/>
      <c r="Q234" s="114"/>
      <c r="S234" s="192"/>
      <c r="U234" s="114"/>
      <c r="W234" s="114"/>
    </row>
    <row r="235" spans="7:23">
      <c r="G235" s="114"/>
      <c r="H235" s="115"/>
      <c r="I235" s="114"/>
      <c r="J235" s="115"/>
      <c r="K235" s="114"/>
      <c r="L235" s="115"/>
      <c r="M235" s="114"/>
      <c r="O235" s="114"/>
      <c r="Q235" s="114"/>
      <c r="S235" s="192"/>
      <c r="U235" s="114"/>
      <c r="W235" s="114"/>
    </row>
    <row r="236" spans="7:23">
      <c r="G236" s="114"/>
      <c r="H236" s="115"/>
      <c r="I236" s="114"/>
      <c r="J236" s="115"/>
      <c r="K236" s="114"/>
      <c r="L236" s="115"/>
      <c r="M236" s="114"/>
      <c r="O236" s="114"/>
      <c r="Q236" s="114"/>
      <c r="S236" s="192"/>
      <c r="U236" s="114"/>
      <c r="W236" s="114"/>
    </row>
    <row r="237" spans="7:23">
      <c r="G237" s="114"/>
      <c r="H237" s="115"/>
      <c r="I237" s="114"/>
      <c r="J237" s="115"/>
      <c r="K237" s="114"/>
      <c r="L237" s="115"/>
      <c r="M237" s="114"/>
      <c r="O237" s="114"/>
      <c r="Q237" s="114"/>
      <c r="S237" s="192"/>
      <c r="U237" s="114"/>
      <c r="W237" s="114"/>
    </row>
    <row r="238" spans="7:23">
      <c r="G238" s="114"/>
      <c r="H238" s="115"/>
      <c r="I238" s="114"/>
      <c r="J238" s="115"/>
      <c r="K238" s="114"/>
      <c r="L238" s="115"/>
      <c r="M238" s="114"/>
      <c r="O238" s="114"/>
      <c r="Q238" s="114"/>
      <c r="S238" s="192"/>
      <c r="U238" s="114"/>
      <c r="W238" s="114"/>
    </row>
    <row r="239" spans="7:23">
      <c r="G239" s="114"/>
      <c r="H239" s="115"/>
      <c r="I239" s="114"/>
      <c r="J239" s="115"/>
      <c r="K239" s="114"/>
      <c r="L239" s="115"/>
      <c r="M239" s="114"/>
      <c r="O239" s="114"/>
      <c r="Q239" s="114"/>
      <c r="S239" s="192"/>
      <c r="U239" s="114"/>
      <c r="W239" s="114"/>
    </row>
    <row r="240" spans="7:23">
      <c r="G240" s="114"/>
      <c r="H240" s="115"/>
      <c r="I240" s="114"/>
      <c r="J240" s="115"/>
      <c r="K240" s="114"/>
      <c r="L240" s="115"/>
      <c r="M240" s="114"/>
      <c r="O240" s="114"/>
      <c r="Q240" s="114"/>
      <c r="S240" s="192"/>
      <c r="U240" s="114"/>
      <c r="W240" s="114"/>
    </row>
    <row r="241" spans="7:23">
      <c r="G241" s="114"/>
      <c r="H241" s="115"/>
      <c r="I241" s="114"/>
      <c r="J241" s="115"/>
      <c r="K241" s="114"/>
      <c r="L241" s="115"/>
      <c r="M241" s="114"/>
      <c r="O241" s="114"/>
      <c r="Q241" s="114"/>
      <c r="S241" s="192"/>
      <c r="U241" s="114"/>
      <c r="W241" s="114"/>
    </row>
    <row r="242" spans="7:23">
      <c r="G242" s="114"/>
      <c r="H242" s="115"/>
      <c r="I242" s="114"/>
      <c r="J242" s="115"/>
      <c r="K242" s="114"/>
      <c r="L242" s="115"/>
      <c r="M242" s="114"/>
      <c r="O242" s="114"/>
      <c r="Q242" s="114"/>
      <c r="S242" s="192"/>
      <c r="U242" s="114"/>
      <c r="W242" s="114"/>
    </row>
    <row r="243" spans="7:23">
      <c r="G243" s="114"/>
      <c r="H243" s="115"/>
      <c r="I243" s="114"/>
      <c r="J243" s="115"/>
      <c r="K243" s="114"/>
      <c r="L243" s="115"/>
      <c r="M243" s="114"/>
      <c r="O243" s="114"/>
      <c r="Q243" s="114"/>
      <c r="S243" s="192"/>
      <c r="U243" s="114"/>
      <c r="W243" s="114"/>
    </row>
    <row r="244" spans="7:23">
      <c r="G244" s="114"/>
      <c r="H244" s="115"/>
      <c r="I244" s="114"/>
      <c r="J244" s="115"/>
      <c r="K244" s="114"/>
      <c r="L244" s="115"/>
      <c r="M244" s="114"/>
      <c r="O244" s="114"/>
      <c r="Q244" s="114"/>
      <c r="S244" s="192"/>
      <c r="U244" s="114"/>
      <c r="W244" s="114"/>
    </row>
    <row r="245" spans="7:23">
      <c r="G245" s="114"/>
      <c r="H245" s="115"/>
      <c r="I245" s="114"/>
      <c r="J245" s="115"/>
      <c r="K245" s="114"/>
      <c r="L245" s="115"/>
      <c r="M245" s="114"/>
      <c r="O245" s="114"/>
      <c r="Q245" s="114"/>
      <c r="S245" s="192"/>
      <c r="U245" s="114"/>
      <c r="W245" s="114"/>
    </row>
    <row r="246" spans="7:23">
      <c r="G246" s="114"/>
      <c r="H246" s="115"/>
      <c r="I246" s="114"/>
      <c r="J246" s="115"/>
      <c r="K246" s="114"/>
      <c r="L246" s="115"/>
      <c r="M246" s="114"/>
      <c r="O246" s="114"/>
      <c r="Q246" s="114"/>
      <c r="S246" s="192"/>
      <c r="U246" s="114"/>
      <c r="W246" s="114"/>
    </row>
    <row r="247" spans="7:23">
      <c r="G247" s="114"/>
      <c r="H247" s="115"/>
      <c r="I247" s="114"/>
      <c r="J247" s="115"/>
      <c r="K247" s="114"/>
      <c r="L247" s="115"/>
      <c r="M247" s="114"/>
      <c r="O247" s="114"/>
      <c r="Q247" s="114"/>
      <c r="S247" s="192"/>
      <c r="U247" s="114"/>
      <c r="W247" s="114"/>
    </row>
    <row r="248" spans="7:23">
      <c r="G248" s="114"/>
      <c r="H248" s="115"/>
      <c r="I248" s="114"/>
      <c r="J248" s="115"/>
      <c r="K248" s="114"/>
      <c r="L248" s="115"/>
      <c r="M248" s="114"/>
      <c r="O248" s="114"/>
      <c r="Q248" s="114"/>
      <c r="S248" s="192"/>
      <c r="U248" s="114"/>
      <c r="W248" s="114"/>
    </row>
    <row r="249" spans="7:23">
      <c r="G249" s="114"/>
      <c r="H249" s="115"/>
      <c r="I249" s="114"/>
      <c r="J249" s="115"/>
      <c r="K249" s="114"/>
      <c r="L249" s="115"/>
      <c r="M249" s="114"/>
      <c r="O249" s="114"/>
      <c r="Q249" s="114"/>
      <c r="S249" s="192"/>
      <c r="U249" s="114"/>
      <c r="W249" s="114"/>
    </row>
    <row r="250" spans="7:23">
      <c r="G250" s="114"/>
      <c r="H250" s="115"/>
      <c r="I250" s="114"/>
      <c r="J250" s="115"/>
      <c r="K250" s="114"/>
      <c r="L250" s="115"/>
      <c r="M250" s="114"/>
      <c r="O250" s="114"/>
      <c r="Q250" s="114"/>
      <c r="S250" s="192"/>
      <c r="U250" s="114"/>
      <c r="W250" s="114"/>
    </row>
    <row r="251" spans="7:23">
      <c r="G251" s="114"/>
      <c r="H251" s="115"/>
      <c r="I251" s="114"/>
      <c r="J251" s="115"/>
      <c r="K251" s="114"/>
      <c r="L251" s="115"/>
      <c r="M251" s="114"/>
      <c r="O251" s="114"/>
      <c r="Q251" s="114"/>
      <c r="S251" s="192"/>
      <c r="U251" s="114"/>
      <c r="W251" s="114"/>
    </row>
    <row r="252" spans="7:23">
      <c r="G252" s="114"/>
      <c r="H252" s="115"/>
      <c r="I252" s="114"/>
      <c r="J252" s="115"/>
      <c r="K252" s="114"/>
      <c r="L252" s="115"/>
      <c r="M252" s="114"/>
      <c r="O252" s="114"/>
      <c r="Q252" s="114"/>
      <c r="S252" s="192"/>
      <c r="U252" s="114"/>
      <c r="W252" s="114"/>
    </row>
    <row r="253" spans="7:23">
      <c r="G253" s="114"/>
      <c r="H253" s="115"/>
      <c r="I253" s="114"/>
      <c r="J253" s="115"/>
      <c r="K253" s="114"/>
      <c r="L253" s="115"/>
      <c r="M253" s="114"/>
      <c r="O253" s="114"/>
      <c r="Q253" s="114"/>
      <c r="S253" s="192"/>
      <c r="U253" s="114"/>
      <c r="W253" s="114"/>
    </row>
    <row r="254" spans="7:23">
      <c r="G254" s="114"/>
      <c r="H254" s="115"/>
      <c r="I254" s="114"/>
      <c r="J254" s="115"/>
      <c r="K254" s="114"/>
      <c r="L254" s="115"/>
      <c r="M254" s="114"/>
      <c r="O254" s="114"/>
      <c r="Q254" s="114"/>
      <c r="S254" s="192"/>
      <c r="U254" s="114"/>
      <c r="W254" s="114"/>
    </row>
    <row r="255" spans="7:23">
      <c r="G255" s="114"/>
      <c r="H255" s="115"/>
      <c r="I255" s="114"/>
      <c r="J255" s="115"/>
      <c r="K255" s="114"/>
      <c r="L255" s="115"/>
      <c r="M255" s="114"/>
      <c r="O255" s="114"/>
      <c r="Q255" s="114"/>
      <c r="S255" s="192"/>
      <c r="U255" s="114"/>
      <c r="W255" s="114"/>
    </row>
    <row r="256" spans="7:23">
      <c r="G256" s="114"/>
      <c r="H256" s="115"/>
      <c r="I256" s="114"/>
      <c r="J256" s="115"/>
      <c r="K256" s="114"/>
      <c r="L256" s="115"/>
      <c r="M256" s="114"/>
      <c r="O256" s="114"/>
      <c r="Q256" s="114"/>
      <c r="S256" s="192"/>
      <c r="U256" s="114"/>
      <c r="W256" s="114"/>
    </row>
    <row r="257" spans="7:23">
      <c r="G257" s="114"/>
      <c r="H257" s="115"/>
      <c r="I257" s="114"/>
      <c r="J257" s="115"/>
      <c r="K257" s="114"/>
      <c r="L257" s="115"/>
      <c r="M257" s="114"/>
      <c r="O257" s="114"/>
      <c r="Q257" s="114"/>
      <c r="S257" s="192"/>
      <c r="U257" s="114"/>
      <c r="W257" s="114"/>
    </row>
    <row r="258" spans="7:23">
      <c r="G258" s="114"/>
      <c r="H258" s="115"/>
      <c r="I258" s="114"/>
      <c r="J258" s="115"/>
      <c r="K258" s="114"/>
      <c r="L258" s="115"/>
      <c r="M258" s="114"/>
      <c r="O258" s="114"/>
      <c r="Q258" s="114"/>
      <c r="S258" s="192"/>
      <c r="U258" s="114"/>
      <c r="W258" s="114"/>
    </row>
    <row r="259" spans="7:23">
      <c r="G259" s="114"/>
      <c r="H259" s="115"/>
      <c r="I259" s="114"/>
      <c r="J259" s="115"/>
      <c r="K259" s="114"/>
      <c r="L259" s="115"/>
      <c r="M259" s="114"/>
      <c r="O259" s="114"/>
      <c r="Q259" s="114"/>
      <c r="S259" s="192"/>
      <c r="U259" s="114"/>
      <c r="W259" s="114"/>
    </row>
    <row r="260" spans="7:23">
      <c r="G260" s="114"/>
      <c r="H260" s="115"/>
      <c r="I260" s="114"/>
      <c r="J260" s="115"/>
      <c r="K260" s="114"/>
      <c r="L260" s="115"/>
      <c r="M260" s="114"/>
      <c r="O260" s="114"/>
      <c r="Q260" s="114"/>
      <c r="S260" s="192"/>
      <c r="U260" s="114"/>
      <c r="W260" s="114"/>
    </row>
    <row r="261" spans="7:23">
      <c r="G261" s="114"/>
      <c r="H261" s="115"/>
      <c r="I261" s="114"/>
      <c r="J261" s="115"/>
      <c r="K261" s="114"/>
      <c r="L261" s="115"/>
      <c r="M261" s="114"/>
      <c r="O261" s="114"/>
      <c r="Q261" s="114"/>
      <c r="S261" s="192"/>
      <c r="U261" s="114"/>
      <c r="W261" s="114"/>
    </row>
    <row r="262" spans="7:23">
      <c r="G262" s="114"/>
      <c r="H262" s="115"/>
      <c r="I262" s="114"/>
      <c r="J262" s="115"/>
      <c r="K262" s="114"/>
      <c r="L262" s="115"/>
      <c r="M262" s="114"/>
      <c r="O262" s="114"/>
      <c r="Q262" s="114"/>
      <c r="S262" s="192"/>
      <c r="U262" s="114"/>
      <c r="W262" s="114"/>
    </row>
    <row r="263" spans="7:23">
      <c r="G263" s="114"/>
      <c r="H263" s="115"/>
      <c r="I263" s="114"/>
      <c r="J263" s="115"/>
      <c r="K263" s="114"/>
      <c r="L263" s="115"/>
      <c r="M263" s="114"/>
      <c r="O263" s="114"/>
      <c r="Q263" s="114"/>
      <c r="S263" s="192"/>
      <c r="U263" s="114"/>
      <c r="W263" s="114"/>
    </row>
    <row r="264" spans="7:23">
      <c r="G264" s="114"/>
      <c r="H264" s="115"/>
      <c r="I264" s="114"/>
      <c r="J264" s="115"/>
      <c r="K264" s="114"/>
      <c r="L264" s="115"/>
      <c r="M264" s="114"/>
      <c r="O264" s="114"/>
      <c r="Q264" s="114"/>
      <c r="S264" s="192"/>
      <c r="U264" s="114"/>
      <c r="W264" s="114"/>
    </row>
    <row r="265" spans="7:23">
      <c r="M265" s="114"/>
      <c r="O265" s="114"/>
      <c r="Q265" s="114"/>
      <c r="S265" s="192"/>
      <c r="U265" s="114"/>
      <c r="W265" s="114"/>
    </row>
    <row r="266" spans="7:23">
      <c r="M266" s="114"/>
      <c r="O266" s="114"/>
      <c r="Q266" s="114"/>
      <c r="S266" s="192"/>
      <c r="U266" s="114"/>
      <c r="W266" s="114"/>
    </row>
    <row r="267" spans="7:23">
      <c r="M267" s="114"/>
      <c r="O267" s="114"/>
      <c r="Q267" s="114"/>
      <c r="S267" s="192"/>
      <c r="U267" s="114"/>
      <c r="W267" s="114"/>
    </row>
    <row r="268" spans="7:23">
      <c r="M268" s="114"/>
      <c r="O268" s="114"/>
      <c r="Q268" s="114"/>
      <c r="S268" s="192"/>
      <c r="U268" s="114"/>
      <c r="W268" s="114"/>
    </row>
    <row r="269" spans="7:23">
      <c r="M269" s="114"/>
      <c r="O269" s="114"/>
      <c r="Q269" s="114"/>
      <c r="S269" s="192"/>
      <c r="U269" s="114"/>
      <c r="W269" s="114"/>
    </row>
    <row r="270" spans="7:23">
      <c r="M270" s="114"/>
      <c r="O270" s="114"/>
      <c r="Q270" s="114"/>
      <c r="S270" s="192"/>
      <c r="U270" s="114"/>
      <c r="W270" s="114"/>
    </row>
    <row r="271" spans="7:23">
      <c r="M271" s="114"/>
      <c r="O271" s="114"/>
      <c r="Q271" s="114"/>
      <c r="S271" s="192"/>
      <c r="U271" s="114"/>
      <c r="W271" s="114"/>
    </row>
    <row r="272" spans="7:23">
      <c r="M272" s="114"/>
      <c r="O272" s="114"/>
      <c r="Q272" s="114"/>
      <c r="S272" s="192"/>
      <c r="U272" s="114"/>
      <c r="W272" s="114"/>
    </row>
    <row r="273" spans="13:23">
      <c r="M273" s="114"/>
      <c r="O273" s="114"/>
      <c r="Q273" s="114"/>
      <c r="S273" s="192"/>
      <c r="U273" s="114"/>
      <c r="W273" s="114"/>
    </row>
    <row r="274" spans="13:23">
      <c r="M274" s="114"/>
      <c r="O274" s="114"/>
      <c r="Q274" s="114"/>
      <c r="S274" s="192"/>
      <c r="U274" s="114"/>
      <c r="W274" s="114"/>
    </row>
    <row r="275" spans="13:23">
      <c r="M275" s="114"/>
      <c r="O275" s="114"/>
      <c r="Q275" s="114"/>
      <c r="S275" s="192"/>
      <c r="U275" s="114"/>
      <c r="W275" s="114"/>
    </row>
    <row r="276" spans="13:23">
      <c r="M276" s="114"/>
      <c r="O276" s="114"/>
      <c r="Q276" s="114"/>
      <c r="S276" s="192"/>
      <c r="U276" s="114"/>
      <c r="W276" s="114"/>
    </row>
    <row r="277" spans="13:23">
      <c r="M277" s="114"/>
      <c r="O277" s="114"/>
      <c r="Q277" s="114"/>
      <c r="S277" s="192"/>
      <c r="U277" s="114"/>
      <c r="W277" s="114"/>
    </row>
    <row r="278" spans="13:23">
      <c r="M278" s="114"/>
      <c r="O278" s="114"/>
      <c r="Q278" s="114"/>
      <c r="S278" s="192"/>
      <c r="U278" s="114"/>
      <c r="W278" s="114"/>
    </row>
    <row r="279" spans="13:23">
      <c r="M279" s="114"/>
      <c r="O279" s="114"/>
      <c r="Q279" s="114"/>
      <c r="S279" s="192"/>
      <c r="U279" s="114"/>
      <c r="W279" s="114"/>
    </row>
    <row r="280" spans="13:23">
      <c r="M280" s="114"/>
      <c r="O280" s="114"/>
      <c r="Q280" s="114"/>
      <c r="S280" s="192"/>
      <c r="U280" s="114"/>
      <c r="W280" s="114"/>
    </row>
    <row r="281" spans="13:23">
      <c r="M281" s="114"/>
      <c r="O281" s="114"/>
      <c r="Q281" s="114"/>
      <c r="S281" s="192"/>
      <c r="U281" s="114"/>
      <c r="W281" s="114"/>
    </row>
    <row r="282" spans="13:23">
      <c r="M282" s="114"/>
      <c r="O282" s="114"/>
      <c r="Q282" s="114"/>
      <c r="S282" s="192"/>
      <c r="U282" s="114"/>
      <c r="W282" s="114"/>
    </row>
    <row r="283" spans="13:23">
      <c r="M283" s="114"/>
      <c r="O283" s="114"/>
      <c r="Q283" s="114"/>
      <c r="S283" s="192"/>
      <c r="U283" s="114"/>
      <c r="W283" s="114"/>
    </row>
    <row r="284" spans="13:23">
      <c r="M284" s="114"/>
      <c r="O284" s="114"/>
      <c r="Q284" s="114"/>
      <c r="S284" s="192"/>
      <c r="U284" s="114"/>
      <c r="W284" s="114"/>
    </row>
    <row r="285" spans="13:23">
      <c r="M285" s="114"/>
      <c r="O285" s="114"/>
      <c r="Q285" s="114"/>
      <c r="S285" s="192"/>
      <c r="U285" s="114"/>
      <c r="W285" s="114"/>
    </row>
    <row r="286" spans="13:23">
      <c r="M286" s="114"/>
      <c r="O286" s="114"/>
      <c r="Q286" s="114"/>
      <c r="S286" s="192"/>
      <c r="U286" s="114"/>
      <c r="W286" s="114"/>
    </row>
    <row r="287" spans="13:23">
      <c r="M287" s="114"/>
      <c r="O287" s="114"/>
      <c r="Q287" s="114"/>
      <c r="S287" s="192"/>
      <c r="U287" s="114"/>
      <c r="W287" s="114"/>
    </row>
    <row r="288" spans="13:23">
      <c r="M288" s="114"/>
      <c r="O288" s="114"/>
      <c r="Q288" s="114"/>
      <c r="S288" s="192"/>
      <c r="U288" s="114"/>
      <c r="W288" s="114"/>
    </row>
    <row r="289" spans="13:23">
      <c r="M289" s="114"/>
      <c r="O289" s="114"/>
      <c r="Q289" s="114"/>
      <c r="S289" s="192"/>
      <c r="U289" s="114"/>
      <c r="W289" s="114"/>
    </row>
    <row r="290" spans="13:23">
      <c r="M290" s="114"/>
      <c r="O290" s="114"/>
      <c r="Q290" s="114"/>
      <c r="S290" s="192"/>
      <c r="U290" s="114"/>
      <c r="W290" s="114"/>
    </row>
    <row r="291" spans="13:23">
      <c r="M291" s="114"/>
      <c r="O291" s="114"/>
      <c r="Q291" s="114"/>
      <c r="S291" s="192"/>
      <c r="U291" s="114"/>
      <c r="W291" s="114"/>
    </row>
    <row r="292" spans="13:23">
      <c r="M292" s="114"/>
      <c r="O292" s="114"/>
      <c r="Q292" s="114"/>
      <c r="S292" s="192"/>
      <c r="U292" s="114"/>
      <c r="W292" s="114"/>
    </row>
    <row r="293" spans="13:23">
      <c r="M293" s="114"/>
      <c r="O293" s="114"/>
      <c r="Q293" s="114"/>
      <c r="S293" s="192"/>
      <c r="U293" s="114"/>
      <c r="W293" s="114"/>
    </row>
    <row r="294" spans="13:23">
      <c r="M294" s="114"/>
      <c r="O294" s="114"/>
      <c r="Q294" s="114"/>
      <c r="S294" s="192"/>
      <c r="U294" s="114"/>
      <c r="W294" s="114"/>
    </row>
    <row r="295" spans="13:23">
      <c r="M295" s="114"/>
      <c r="O295" s="114"/>
      <c r="Q295" s="114"/>
      <c r="S295" s="192"/>
      <c r="U295" s="114"/>
      <c r="W295" s="114"/>
    </row>
    <row r="296" spans="13:23">
      <c r="M296" s="114"/>
      <c r="O296" s="114"/>
      <c r="Q296" s="114"/>
      <c r="S296" s="192"/>
      <c r="U296" s="114"/>
      <c r="W296" s="114"/>
    </row>
    <row r="297" spans="13:23">
      <c r="M297" s="114"/>
      <c r="O297" s="114"/>
      <c r="Q297" s="114"/>
      <c r="S297" s="192"/>
      <c r="U297" s="114"/>
      <c r="W297" s="114"/>
    </row>
    <row r="298" spans="13:23">
      <c r="M298" s="114"/>
      <c r="O298" s="114"/>
      <c r="Q298" s="114"/>
      <c r="S298" s="192"/>
      <c r="U298" s="114"/>
      <c r="W298" s="114"/>
    </row>
    <row r="299" spans="13:23">
      <c r="M299" s="114"/>
      <c r="O299" s="114"/>
      <c r="Q299" s="114"/>
      <c r="S299" s="192"/>
      <c r="U299" s="114"/>
      <c r="W299" s="114"/>
    </row>
    <row r="300" spans="13:23">
      <c r="M300" s="114"/>
      <c r="O300" s="114"/>
      <c r="Q300" s="114"/>
      <c r="S300" s="192"/>
      <c r="U300" s="114"/>
      <c r="W300" s="114"/>
    </row>
    <row r="301" spans="13:23">
      <c r="M301" s="114"/>
      <c r="O301" s="114"/>
      <c r="Q301" s="114"/>
      <c r="S301" s="192"/>
      <c r="U301" s="114"/>
      <c r="W301" s="114"/>
    </row>
    <row r="302" spans="13:23">
      <c r="M302" s="114"/>
      <c r="O302" s="114"/>
      <c r="Q302" s="114"/>
      <c r="S302" s="192"/>
      <c r="U302" s="114"/>
      <c r="W302" s="114"/>
    </row>
    <row r="303" spans="13:23">
      <c r="M303" s="114"/>
      <c r="O303" s="114"/>
      <c r="Q303" s="114"/>
      <c r="S303" s="192"/>
      <c r="U303" s="114"/>
      <c r="W303" s="114"/>
    </row>
    <row r="304" spans="13:23">
      <c r="M304" s="114"/>
      <c r="O304" s="114"/>
      <c r="Q304" s="114"/>
      <c r="S304" s="192"/>
      <c r="U304" s="114"/>
      <c r="W304" s="114"/>
    </row>
    <row r="305" spans="13:23">
      <c r="M305" s="114"/>
      <c r="O305" s="114"/>
      <c r="Q305" s="114"/>
      <c r="S305" s="192"/>
      <c r="U305" s="114"/>
      <c r="W305" s="114"/>
    </row>
    <row r="306" spans="13:23">
      <c r="M306" s="114"/>
      <c r="O306" s="114"/>
      <c r="Q306" s="114"/>
      <c r="S306" s="192"/>
      <c r="U306" s="114"/>
      <c r="W306" s="114"/>
    </row>
    <row r="307" spans="13:23">
      <c r="M307" s="114"/>
      <c r="O307" s="114"/>
      <c r="Q307" s="114"/>
      <c r="S307" s="192"/>
      <c r="U307" s="114"/>
      <c r="W307" s="114"/>
    </row>
    <row r="308" spans="13:23">
      <c r="M308" s="114"/>
      <c r="O308" s="114"/>
      <c r="Q308" s="114"/>
      <c r="S308" s="192"/>
      <c r="U308" s="114"/>
      <c r="W308" s="114"/>
    </row>
    <row r="309" spans="13:23">
      <c r="M309" s="114"/>
      <c r="O309" s="114"/>
      <c r="Q309" s="114"/>
      <c r="S309" s="192"/>
      <c r="U309" s="114"/>
      <c r="W309" s="114"/>
    </row>
    <row r="310" spans="13:23">
      <c r="M310" s="114"/>
      <c r="O310" s="114"/>
      <c r="Q310" s="114"/>
      <c r="S310" s="192"/>
      <c r="U310" s="114"/>
      <c r="W310" s="114"/>
    </row>
    <row r="311" spans="13:23">
      <c r="M311" s="114"/>
      <c r="O311" s="114"/>
      <c r="Q311" s="114"/>
      <c r="S311" s="192"/>
      <c r="U311" s="114"/>
      <c r="W311" s="114"/>
    </row>
    <row r="312" spans="13:23">
      <c r="M312" s="114"/>
      <c r="O312" s="114"/>
      <c r="Q312" s="114"/>
      <c r="S312" s="192"/>
      <c r="U312" s="114"/>
      <c r="W312" s="114"/>
    </row>
    <row r="313" spans="13:23">
      <c r="M313" s="114"/>
      <c r="O313" s="114"/>
      <c r="Q313" s="114"/>
      <c r="S313" s="192"/>
      <c r="U313" s="114"/>
      <c r="W313" s="114"/>
    </row>
    <row r="314" spans="13:23">
      <c r="M314" s="114"/>
      <c r="O314" s="114"/>
      <c r="Q314" s="114"/>
      <c r="S314" s="192"/>
      <c r="U314" s="114"/>
      <c r="W314" s="114"/>
    </row>
    <row r="315" spans="13:23">
      <c r="M315" s="114"/>
      <c r="O315" s="114"/>
      <c r="Q315" s="114"/>
      <c r="S315" s="192"/>
      <c r="U315" s="114"/>
      <c r="W315" s="114"/>
    </row>
    <row r="316" spans="13:23">
      <c r="M316" s="114"/>
      <c r="O316" s="114"/>
      <c r="Q316" s="114"/>
      <c r="S316" s="192"/>
      <c r="U316" s="114"/>
      <c r="W316" s="114"/>
    </row>
    <row r="317" spans="13:23">
      <c r="M317" s="114"/>
      <c r="O317" s="114"/>
      <c r="Q317" s="114"/>
      <c r="S317" s="192"/>
      <c r="U317" s="114"/>
      <c r="W317" s="114"/>
    </row>
    <row r="318" spans="13:23">
      <c r="M318" s="114"/>
      <c r="O318" s="114"/>
      <c r="Q318" s="114"/>
      <c r="S318" s="192"/>
      <c r="U318" s="114"/>
      <c r="W318" s="114"/>
    </row>
    <row r="319" spans="13:23">
      <c r="M319" s="114"/>
      <c r="O319" s="114"/>
      <c r="Q319" s="114"/>
      <c r="S319" s="192"/>
      <c r="U319" s="114"/>
      <c r="W319" s="114"/>
    </row>
    <row r="320" spans="13:23">
      <c r="M320" s="114"/>
      <c r="O320" s="114"/>
      <c r="Q320" s="114"/>
      <c r="S320" s="192"/>
      <c r="U320" s="114"/>
      <c r="W320" s="114"/>
    </row>
    <row r="321" spans="13:23">
      <c r="M321" s="114"/>
      <c r="O321" s="114"/>
      <c r="Q321" s="114"/>
      <c r="S321" s="192"/>
      <c r="U321" s="114"/>
      <c r="W321" s="114"/>
    </row>
    <row r="322" spans="13:23">
      <c r="M322" s="114"/>
      <c r="O322" s="114"/>
      <c r="Q322" s="114"/>
      <c r="S322" s="192"/>
      <c r="U322" s="114"/>
      <c r="W322" s="114"/>
    </row>
    <row r="323" spans="13:23">
      <c r="M323" s="114"/>
      <c r="O323" s="114"/>
      <c r="Q323" s="114"/>
      <c r="S323" s="192"/>
      <c r="U323" s="114"/>
      <c r="W323" s="114"/>
    </row>
    <row r="324" spans="13:23">
      <c r="M324" s="114"/>
      <c r="O324" s="114"/>
      <c r="Q324" s="114"/>
      <c r="S324" s="192"/>
      <c r="U324" s="114"/>
      <c r="W324" s="114"/>
    </row>
    <row r="325" spans="13:23">
      <c r="M325" s="114"/>
      <c r="O325" s="114"/>
      <c r="Q325" s="114"/>
      <c r="S325" s="192"/>
      <c r="U325" s="114"/>
      <c r="W325" s="114"/>
    </row>
    <row r="326" spans="13:23">
      <c r="M326" s="114"/>
      <c r="O326" s="114"/>
      <c r="Q326" s="114"/>
      <c r="S326" s="192"/>
      <c r="U326" s="114"/>
      <c r="W326" s="114"/>
    </row>
    <row r="327" spans="13:23">
      <c r="M327" s="114"/>
      <c r="O327" s="114"/>
      <c r="Q327" s="114"/>
      <c r="S327" s="192"/>
      <c r="U327" s="114"/>
      <c r="W327" s="114"/>
    </row>
    <row r="328" spans="13:23">
      <c r="M328" s="114"/>
      <c r="O328" s="114"/>
      <c r="Q328" s="114"/>
      <c r="S328" s="192"/>
      <c r="U328" s="114"/>
      <c r="W328" s="114"/>
    </row>
    <row r="329" spans="13:23">
      <c r="M329" s="114"/>
      <c r="O329" s="114"/>
      <c r="Q329" s="114"/>
      <c r="S329" s="192"/>
      <c r="U329" s="114"/>
      <c r="W329" s="114"/>
    </row>
    <row r="330" spans="13:23">
      <c r="M330" s="114"/>
      <c r="O330" s="114"/>
      <c r="Q330" s="114"/>
      <c r="S330" s="192"/>
      <c r="U330" s="114"/>
      <c r="W330" s="114"/>
    </row>
    <row r="331" spans="13:23">
      <c r="M331" s="114"/>
      <c r="O331" s="114"/>
      <c r="Q331" s="114"/>
      <c r="S331" s="192"/>
      <c r="U331" s="114"/>
      <c r="W331" s="114"/>
    </row>
    <row r="332" spans="13:23">
      <c r="M332" s="114"/>
      <c r="O332" s="114"/>
      <c r="Q332" s="114"/>
      <c r="S332" s="192"/>
      <c r="U332" s="114"/>
      <c r="W332" s="114"/>
    </row>
    <row r="333" spans="13:23">
      <c r="M333" s="114"/>
      <c r="O333" s="114"/>
      <c r="Q333" s="114"/>
      <c r="S333" s="192"/>
      <c r="U333" s="114"/>
      <c r="W333" s="114"/>
    </row>
    <row r="334" spans="13:23">
      <c r="M334" s="114"/>
      <c r="O334" s="114"/>
      <c r="Q334" s="114"/>
      <c r="S334" s="192"/>
      <c r="U334" s="114"/>
      <c r="W334" s="114"/>
    </row>
    <row r="335" spans="13:23">
      <c r="M335" s="114"/>
      <c r="O335" s="114"/>
      <c r="Q335" s="114"/>
      <c r="S335" s="192"/>
      <c r="U335" s="114"/>
      <c r="W335" s="114"/>
    </row>
    <row r="336" spans="13:23">
      <c r="M336" s="114"/>
      <c r="O336" s="114"/>
      <c r="Q336" s="114"/>
      <c r="S336" s="192"/>
      <c r="U336" s="114"/>
      <c r="W336" s="114"/>
    </row>
    <row r="337" spans="13:23">
      <c r="M337" s="114"/>
      <c r="O337" s="114"/>
      <c r="Q337" s="114"/>
      <c r="S337" s="192"/>
      <c r="U337" s="114"/>
      <c r="W337" s="114"/>
    </row>
    <row r="338" spans="13:23">
      <c r="M338" s="114"/>
      <c r="O338" s="114"/>
      <c r="Q338" s="114"/>
      <c r="S338" s="192"/>
      <c r="U338" s="114"/>
      <c r="W338" s="114"/>
    </row>
    <row r="339" spans="13:23">
      <c r="M339" s="114"/>
      <c r="O339" s="114"/>
      <c r="Q339" s="114"/>
      <c r="S339" s="192"/>
      <c r="U339" s="114"/>
      <c r="W339" s="114"/>
    </row>
    <row r="340" spans="13:23">
      <c r="M340" s="114"/>
      <c r="O340" s="114"/>
      <c r="Q340" s="114"/>
      <c r="S340" s="192"/>
      <c r="U340" s="114"/>
      <c r="W340" s="114"/>
    </row>
    <row r="341" spans="13:23">
      <c r="M341" s="114"/>
      <c r="O341" s="114"/>
      <c r="Q341" s="114"/>
      <c r="S341" s="192"/>
      <c r="U341" s="114"/>
      <c r="W341" s="114"/>
    </row>
    <row r="342" spans="13:23">
      <c r="M342" s="114"/>
      <c r="O342" s="114"/>
      <c r="Q342" s="114"/>
      <c r="S342" s="192"/>
      <c r="U342" s="114"/>
      <c r="W342" s="114"/>
    </row>
    <row r="343" spans="13:23">
      <c r="M343" s="114"/>
      <c r="O343" s="114"/>
      <c r="Q343" s="114"/>
      <c r="S343" s="192"/>
      <c r="U343" s="114"/>
      <c r="W343" s="114"/>
    </row>
    <row r="344" spans="13:23">
      <c r="M344" s="114"/>
      <c r="O344" s="114"/>
      <c r="Q344" s="114"/>
      <c r="S344" s="192"/>
      <c r="U344" s="114"/>
      <c r="W344" s="114"/>
    </row>
    <row r="345" spans="13:23">
      <c r="M345" s="114"/>
      <c r="O345" s="114"/>
      <c r="Q345" s="114"/>
      <c r="S345" s="192"/>
      <c r="U345" s="114"/>
      <c r="W345" s="114"/>
    </row>
    <row r="346" spans="13:23">
      <c r="M346" s="114"/>
      <c r="O346" s="114"/>
      <c r="Q346" s="114"/>
      <c r="S346" s="192"/>
      <c r="U346" s="114"/>
      <c r="W346" s="114"/>
    </row>
    <row r="347" spans="13:23">
      <c r="M347" s="114"/>
      <c r="O347" s="114"/>
      <c r="Q347" s="114"/>
      <c r="S347" s="192"/>
      <c r="U347" s="114"/>
      <c r="W347" s="114"/>
    </row>
    <row r="348" spans="13:23">
      <c r="M348" s="114"/>
      <c r="O348" s="114"/>
      <c r="Q348" s="114"/>
      <c r="S348" s="192"/>
      <c r="U348" s="114"/>
      <c r="W348" s="114"/>
    </row>
    <row r="349" spans="13:23">
      <c r="M349" s="114"/>
      <c r="O349" s="114"/>
      <c r="Q349" s="114"/>
      <c r="S349" s="192"/>
      <c r="U349" s="114"/>
      <c r="W349" s="114"/>
    </row>
    <row r="350" spans="13:23">
      <c r="M350" s="114"/>
      <c r="O350" s="114"/>
      <c r="Q350" s="114"/>
      <c r="S350" s="192"/>
      <c r="U350" s="114"/>
      <c r="W350" s="114"/>
    </row>
    <row r="351" spans="13:23">
      <c r="M351" s="114"/>
      <c r="O351" s="114"/>
      <c r="Q351" s="114"/>
      <c r="S351" s="192"/>
      <c r="U351" s="114"/>
      <c r="W351" s="114"/>
    </row>
    <row r="352" spans="13:23">
      <c r="M352" s="114"/>
      <c r="O352" s="114"/>
      <c r="Q352" s="114"/>
      <c r="S352" s="192"/>
      <c r="U352" s="114"/>
      <c r="W352" s="114"/>
    </row>
    <row r="353" spans="13:23">
      <c r="M353" s="114"/>
      <c r="O353" s="114"/>
      <c r="Q353" s="114"/>
      <c r="S353" s="192"/>
      <c r="U353" s="114"/>
      <c r="W353" s="114"/>
    </row>
  </sheetData>
  <mergeCells count="4">
    <mergeCell ref="P1:Q1"/>
    <mergeCell ref="A3:N3"/>
    <mergeCell ref="A4:N4"/>
    <mergeCell ref="M7:N7"/>
  </mergeCells>
  <pageMargins left="0.75" right="0.4" top="0.4" bottom="0.38" header="0.25" footer="0.25"/>
  <pageSetup paperSize="17" scale="76" orientation="landscape"/>
  <headerFooter alignWithMargins="0">
    <oddHeader>&amp;R&amp;"Arial,Bold"Page &amp;P</oddHeader>
  </headerFooter>
  <rowBreaks count="3" manualBreakCount="3">
    <brk id="44" max="12" man="1"/>
    <brk id="68" max="12" man="1"/>
    <brk id="101" max="12" man="1"/>
  </rowBreaks>
  <colBreaks count="1" manualBreakCount="1">
    <brk id="19" max="115" man="1"/>
  </colBreak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499984740745262"/>
  </sheetPr>
  <dimension ref="A1:S44"/>
  <sheetViews>
    <sheetView zoomScale="115" zoomScaleNormal="115" zoomScalePageLayoutView="115" workbookViewId="0">
      <selection activeCell="A4" sqref="A4:P4"/>
    </sheetView>
  </sheetViews>
  <sheetFormatPr baseColWidth="10" defaultColWidth="8.83203125" defaultRowHeight="12" outlineLevelRow="1" outlineLevelCol="1" x14ac:dyDescent="0"/>
  <cols>
    <col min="1" max="1" width="8.83203125" style="121"/>
    <col min="2" max="2" width="53.83203125" style="118" bestFit="1" customWidth="1"/>
    <col min="3" max="3" width="2.1640625" style="118" customWidth="1"/>
    <col min="4" max="4" width="12.5" style="118" bestFit="1" customWidth="1"/>
    <col min="5" max="6" width="11" style="118" bestFit="1" customWidth="1" outlineLevel="1"/>
    <col min="7" max="7" width="11" style="118" customWidth="1" outlineLevel="1"/>
    <col min="8" max="16" width="11" style="118" bestFit="1" customWidth="1" outlineLevel="1"/>
    <col min="17" max="17" width="3.5" style="118" customWidth="1"/>
    <col min="18" max="18" width="6.83203125" style="121" customWidth="1"/>
    <col min="19" max="19" width="121.6640625" style="194" customWidth="1"/>
    <col min="20" max="257" width="8.83203125" style="118"/>
    <col min="258" max="258" width="53.83203125" style="118" bestFit="1" customWidth="1"/>
    <col min="259" max="259" width="2.1640625" style="118" customWidth="1"/>
    <col min="260" max="260" width="10" style="118" bestFit="1" customWidth="1"/>
    <col min="261" max="261" width="9.5" style="118" bestFit="1" customWidth="1"/>
    <col min="262" max="262" width="10" style="118" customWidth="1"/>
    <col min="263" max="263" width="11" style="118" customWidth="1"/>
    <col min="264" max="264" width="10" style="118" customWidth="1"/>
    <col min="265" max="266" width="10.33203125" style="118" customWidth="1"/>
    <col min="267" max="268" width="10" style="118" customWidth="1"/>
    <col min="269" max="272" width="9" style="118" bestFit="1" customWidth="1"/>
    <col min="273" max="273" width="3.5" style="118" customWidth="1"/>
    <col min="274" max="274" width="6.83203125" style="118" customWidth="1"/>
    <col min="275" max="275" width="55.5" style="118" customWidth="1"/>
    <col min="276" max="513" width="8.83203125" style="118"/>
    <col min="514" max="514" width="53.83203125" style="118" bestFit="1" customWidth="1"/>
    <col min="515" max="515" width="2.1640625" style="118" customWidth="1"/>
    <col min="516" max="516" width="10" style="118" bestFit="1" customWidth="1"/>
    <col min="517" max="517" width="9.5" style="118" bestFit="1" customWidth="1"/>
    <col min="518" max="518" width="10" style="118" customWidth="1"/>
    <col min="519" max="519" width="11" style="118" customWidth="1"/>
    <col min="520" max="520" width="10" style="118" customWidth="1"/>
    <col min="521" max="522" width="10.33203125" style="118" customWidth="1"/>
    <col min="523" max="524" width="10" style="118" customWidth="1"/>
    <col min="525" max="528" width="9" style="118" bestFit="1" customWidth="1"/>
    <col min="529" max="529" width="3.5" style="118" customWidth="1"/>
    <col min="530" max="530" width="6.83203125" style="118" customWidth="1"/>
    <col min="531" max="531" width="55.5" style="118" customWidth="1"/>
    <col min="532" max="769" width="8.83203125" style="118"/>
    <col min="770" max="770" width="53.83203125" style="118" bestFit="1" customWidth="1"/>
    <col min="771" max="771" width="2.1640625" style="118" customWidth="1"/>
    <col min="772" max="772" width="10" style="118" bestFit="1" customWidth="1"/>
    <col min="773" max="773" width="9.5" style="118" bestFit="1" customWidth="1"/>
    <col min="774" max="774" width="10" style="118" customWidth="1"/>
    <col min="775" max="775" width="11" style="118" customWidth="1"/>
    <col min="776" max="776" width="10" style="118" customWidth="1"/>
    <col min="777" max="778" width="10.33203125" style="118" customWidth="1"/>
    <col min="779" max="780" width="10" style="118" customWidth="1"/>
    <col min="781" max="784" width="9" style="118" bestFit="1" customWidth="1"/>
    <col min="785" max="785" width="3.5" style="118" customWidth="1"/>
    <col min="786" max="786" width="6.83203125" style="118" customWidth="1"/>
    <col min="787" max="787" width="55.5" style="118" customWidth="1"/>
    <col min="788" max="1025" width="8.83203125" style="118"/>
    <col min="1026" max="1026" width="53.83203125" style="118" bestFit="1" customWidth="1"/>
    <col min="1027" max="1027" width="2.1640625" style="118" customWidth="1"/>
    <col min="1028" max="1028" width="10" style="118" bestFit="1" customWidth="1"/>
    <col min="1029" max="1029" width="9.5" style="118" bestFit="1" customWidth="1"/>
    <col min="1030" max="1030" width="10" style="118" customWidth="1"/>
    <col min="1031" max="1031" width="11" style="118" customWidth="1"/>
    <col min="1032" max="1032" width="10" style="118" customWidth="1"/>
    <col min="1033" max="1034" width="10.33203125" style="118" customWidth="1"/>
    <col min="1035" max="1036" width="10" style="118" customWidth="1"/>
    <col min="1037" max="1040" width="9" style="118" bestFit="1" customWidth="1"/>
    <col min="1041" max="1041" width="3.5" style="118" customWidth="1"/>
    <col min="1042" max="1042" width="6.83203125" style="118" customWidth="1"/>
    <col min="1043" max="1043" width="55.5" style="118" customWidth="1"/>
    <col min="1044" max="1281" width="8.83203125" style="118"/>
    <col min="1282" max="1282" width="53.83203125" style="118" bestFit="1" customWidth="1"/>
    <col min="1283" max="1283" width="2.1640625" style="118" customWidth="1"/>
    <col min="1284" max="1284" width="10" style="118" bestFit="1" customWidth="1"/>
    <col min="1285" max="1285" width="9.5" style="118" bestFit="1" customWidth="1"/>
    <col min="1286" max="1286" width="10" style="118" customWidth="1"/>
    <col min="1287" max="1287" width="11" style="118" customWidth="1"/>
    <col min="1288" max="1288" width="10" style="118" customWidth="1"/>
    <col min="1289" max="1290" width="10.33203125" style="118" customWidth="1"/>
    <col min="1291" max="1292" width="10" style="118" customWidth="1"/>
    <col min="1293" max="1296" width="9" style="118" bestFit="1" customWidth="1"/>
    <col min="1297" max="1297" width="3.5" style="118" customWidth="1"/>
    <col min="1298" max="1298" width="6.83203125" style="118" customWidth="1"/>
    <col min="1299" max="1299" width="55.5" style="118" customWidth="1"/>
    <col min="1300" max="1537" width="8.83203125" style="118"/>
    <col min="1538" max="1538" width="53.83203125" style="118" bestFit="1" customWidth="1"/>
    <col min="1539" max="1539" width="2.1640625" style="118" customWidth="1"/>
    <col min="1540" max="1540" width="10" style="118" bestFit="1" customWidth="1"/>
    <col min="1541" max="1541" width="9.5" style="118" bestFit="1" customWidth="1"/>
    <col min="1542" max="1542" width="10" style="118" customWidth="1"/>
    <col min="1543" max="1543" width="11" style="118" customWidth="1"/>
    <col min="1544" max="1544" width="10" style="118" customWidth="1"/>
    <col min="1545" max="1546" width="10.33203125" style="118" customWidth="1"/>
    <col min="1547" max="1548" width="10" style="118" customWidth="1"/>
    <col min="1549" max="1552" width="9" style="118" bestFit="1" customWidth="1"/>
    <col min="1553" max="1553" width="3.5" style="118" customWidth="1"/>
    <col min="1554" max="1554" width="6.83203125" style="118" customWidth="1"/>
    <col min="1555" max="1555" width="55.5" style="118" customWidth="1"/>
    <col min="1556" max="1793" width="8.83203125" style="118"/>
    <col min="1794" max="1794" width="53.83203125" style="118" bestFit="1" customWidth="1"/>
    <col min="1795" max="1795" width="2.1640625" style="118" customWidth="1"/>
    <col min="1796" max="1796" width="10" style="118" bestFit="1" customWidth="1"/>
    <col min="1797" max="1797" width="9.5" style="118" bestFit="1" customWidth="1"/>
    <col min="1798" max="1798" width="10" style="118" customWidth="1"/>
    <col min="1799" max="1799" width="11" style="118" customWidth="1"/>
    <col min="1800" max="1800" width="10" style="118" customWidth="1"/>
    <col min="1801" max="1802" width="10.33203125" style="118" customWidth="1"/>
    <col min="1803" max="1804" width="10" style="118" customWidth="1"/>
    <col min="1805" max="1808" width="9" style="118" bestFit="1" customWidth="1"/>
    <col min="1809" max="1809" width="3.5" style="118" customWidth="1"/>
    <col min="1810" max="1810" width="6.83203125" style="118" customWidth="1"/>
    <col min="1811" max="1811" width="55.5" style="118" customWidth="1"/>
    <col min="1812" max="2049" width="8.83203125" style="118"/>
    <col min="2050" max="2050" width="53.83203125" style="118" bestFit="1" customWidth="1"/>
    <col min="2051" max="2051" width="2.1640625" style="118" customWidth="1"/>
    <col min="2052" max="2052" width="10" style="118" bestFit="1" customWidth="1"/>
    <col min="2053" max="2053" width="9.5" style="118" bestFit="1" customWidth="1"/>
    <col min="2054" max="2054" width="10" style="118" customWidth="1"/>
    <col min="2055" max="2055" width="11" style="118" customWidth="1"/>
    <col min="2056" max="2056" width="10" style="118" customWidth="1"/>
    <col min="2057" max="2058" width="10.33203125" style="118" customWidth="1"/>
    <col min="2059" max="2060" width="10" style="118" customWidth="1"/>
    <col min="2061" max="2064" width="9" style="118" bestFit="1" customWidth="1"/>
    <col min="2065" max="2065" width="3.5" style="118" customWidth="1"/>
    <col min="2066" max="2066" width="6.83203125" style="118" customWidth="1"/>
    <col min="2067" max="2067" width="55.5" style="118" customWidth="1"/>
    <col min="2068" max="2305" width="8.83203125" style="118"/>
    <col min="2306" max="2306" width="53.83203125" style="118" bestFit="1" customWidth="1"/>
    <col min="2307" max="2307" width="2.1640625" style="118" customWidth="1"/>
    <col min="2308" max="2308" width="10" style="118" bestFit="1" customWidth="1"/>
    <col min="2309" max="2309" width="9.5" style="118" bestFit="1" customWidth="1"/>
    <col min="2310" max="2310" width="10" style="118" customWidth="1"/>
    <col min="2311" max="2311" width="11" style="118" customWidth="1"/>
    <col min="2312" max="2312" width="10" style="118" customWidth="1"/>
    <col min="2313" max="2314" width="10.33203125" style="118" customWidth="1"/>
    <col min="2315" max="2316" width="10" style="118" customWidth="1"/>
    <col min="2317" max="2320" width="9" style="118" bestFit="1" customWidth="1"/>
    <col min="2321" max="2321" width="3.5" style="118" customWidth="1"/>
    <col min="2322" max="2322" width="6.83203125" style="118" customWidth="1"/>
    <col min="2323" max="2323" width="55.5" style="118" customWidth="1"/>
    <col min="2324" max="2561" width="8.83203125" style="118"/>
    <col min="2562" max="2562" width="53.83203125" style="118" bestFit="1" customWidth="1"/>
    <col min="2563" max="2563" width="2.1640625" style="118" customWidth="1"/>
    <col min="2564" max="2564" width="10" style="118" bestFit="1" customWidth="1"/>
    <col min="2565" max="2565" width="9.5" style="118" bestFit="1" customWidth="1"/>
    <col min="2566" max="2566" width="10" style="118" customWidth="1"/>
    <col min="2567" max="2567" width="11" style="118" customWidth="1"/>
    <col min="2568" max="2568" width="10" style="118" customWidth="1"/>
    <col min="2569" max="2570" width="10.33203125" style="118" customWidth="1"/>
    <col min="2571" max="2572" width="10" style="118" customWidth="1"/>
    <col min="2573" max="2576" width="9" style="118" bestFit="1" customWidth="1"/>
    <col min="2577" max="2577" width="3.5" style="118" customWidth="1"/>
    <col min="2578" max="2578" width="6.83203125" style="118" customWidth="1"/>
    <col min="2579" max="2579" width="55.5" style="118" customWidth="1"/>
    <col min="2580" max="2817" width="8.83203125" style="118"/>
    <col min="2818" max="2818" width="53.83203125" style="118" bestFit="1" customWidth="1"/>
    <col min="2819" max="2819" width="2.1640625" style="118" customWidth="1"/>
    <col min="2820" max="2820" width="10" style="118" bestFit="1" customWidth="1"/>
    <col min="2821" max="2821" width="9.5" style="118" bestFit="1" customWidth="1"/>
    <col min="2822" max="2822" width="10" style="118" customWidth="1"/>
    <col min="2823" max="2823" width="11" style="118" customWidth="1"/>
    <col min="2824" max="2824" width="10" style="118" customWidth="1"/>
    <col min="2825" max="2826" width="10.33203125" style="118" customWidth="1"/>
    <col min="2827" max="2828" width="10" style="118" customWidth="1"/>
    <col min="2829" max="2832" width="9" style="118" bestFit="1" customWidth="1"/>
    <col min="2833" max="2833" width="3.5" style="118" customWidth="1"/>
    <col min="2834" max="2834" width="6.83203125" style="118" customWidth="1"/>
    <col min="2835" max="2835" width="55.5" style="118" customWidth="1"/>
    <col min="2836" max="3073" width="8.83203125" style="118"/>
    <col min="3074" max="3074" width="53.83203125" style="118" bestFit="1" customWidth="1"/>
    <col min="3075" max="3075" width="2.1640625" style="118" customWidth="1"/>
    <col min="3076" max="3076" width="10" style="118" bestFit="1" customWidth="1"/>
    <col min="3077" max="3077" width="9.5" style="118" bestFit="1" customWidth="1"/>
    <col min="3078" max="3078" width="10" style="118" customWidth="1"/>
    <col min="3079" max="3079" width="11" style="118" customWidth="1"/>
    <col min="3080" max="3080" width="10" style="118" customWidth="1"/>
    <col min="3081" max="3082" width="10.33203125" style="118" customWidth="1"/>
    <col min="3083" max="3084" width="10" style="118" customWidth="1"/>
    <col min="3085" max="3088" width="9" style="118" bestFit="1" customWidth="1"/>
    <col min="3089" max="3089" width="3.5" style="118" customWidth="1"/>
    <col min="3090" max="3090" width="6.83203125" style="118" customWidth="1"/>
    <col min="3091" max="3091" width="55.5" style="118" customWidth="1"/>
    <col min="3092" max="3329" width="8.83203125" style="118"/>
    <col min="3330" max="3330" width="53.83203125" style="118" bestFit="1" customWidth="1"/>
    <col min="3331" max="3331" width="2.1640625" style="118" customWidth="1"/>
    <col min="3332" max="3332" width="10" style="118" bestFit="1" customWidth="1"/>
    <col min="3333" max="3333" width="9.5" style="118" bestFit="1" customWidth="1"/>
    <col min="3334" max="3334" width="10" style="118" customWidth="1"/>
    <col min="3335" max="3335" width="11" style="118" customWidth="1"/>
    <col min="3336" max="3336" width="10" style="118" customWidth="1"/>
    <col min="3337" max="3338" width="10.33203125" style="118" customWidth="1"/>
    <col min="3339" max="3340" width="10" style="118" customWidth="1"/>
    <col min="3341" max="3344" width="9" style="118" bestFit="1" customWidth="1"/>
    <col min="3345" max="3345" width="3.5" style="118" customWidth="1"/>
    <col min="3346" max="3346" width="6.83203125" style="118" customWidth="1"/>
    <col min="3347" max="3347" width="55.5" style="118" customWidth="1"/>
    <col min="3348" max="3585" width="8.83203125" style="118"/>
    <col min="3586" max="3586" width="53.83203125" style="118" bestFit="1" customWidth="1"/>
    <col min="3587" max="3587" width="2.1640625" style="118" customWidth="1"/>
    <col min="3588" max="3588" width="10" style="118" bestFit="1" customWidth="1"/>
    <col min="3589" max="3589" width="9.5" style="118" bestFit="1" customWidth="1"/>
    <col min="3590" max="3590" width="10" style="118" customWidth="1"/>
    <col min="3591" max="3591" width="11" style="118" customWidth="1"/>
    <col min="3592" max="3592" width="10" style="118" customWidth="1"/>
    <col min="3593" max="3594" width="10.33203125" style="118" customWidth="1"/>
    <col min="3595" max="3596" width="10" style="118" customWidth="1"/>
    <col min="3597" max="3600" width="9" style="118" bestFit="1" customWidth="1"/>
    <col min="3601" max="3601" width="3.5" style="118" customWidth="1"/>
    <col min="3602" max="3602" width="6.83203125" style="118" customWidth="1"/>
    <col min="3603" max="3603" width="55.5" style="118" customWidth="1"/>
    <col min="3604" max="3841" width="8.83203125" style="118"/>
    <col min="3842" max="3842" width="53.83203125" style="118" bestFit="1" customWidth="1"/>
    <col min="3843" max="3843" width="2.1640625" style="118" customWidth="1"/>
    <col min="3844" max="3844" width="10" style="118" bestFit="1" customWidth="1"/>
    <col min="3845" max="3845" width="9.5" style="118" bestFit="1" customWidth="1"/>
    <col min="3846" max="3846" width="10" style="118" customWidth="1"/>
    <col min="3847" max="3847" width="11" style="118" customWidth="1"/>
    <col min="3848" max="3848" width="10" style="118" customWidth="1"/>
    <col min="3849" max="3850" width="10.33203125" style="118" customWidth="1"/>
    <col min="3851" max="3852" width="10" style="118" customWidth="1"/>
    <col min="3853" max="3856" width="9" style="118" bestFit="1" customWidth="1"/>
    <col min="3857" max="3857" width="3.5" style="118" customWidth="1"/>
    <col min="3858" max="3858" width="6.83203125" style="118" customWidth="1"/>
    <col min="3859" max="3859" width="55.5" style="118" customWidth="1"/>
    <col min="3860" max="4097" width="8.83203125" style="118"/>
    <col min="4098" max="4098" width="53.83203125" style="118" bestFit="1" customWidth="1"/>
    <col min="4099" max="4099" width="2.1640625" style="118" customWidth="1"/>
    <col min="4100" max="4100" width="10" style="118" bestFit="1" customWidth="1"/>
    <col min="4101" max="4101" width="9.5" style="118" bestFit="1" customWidth="1"/>
    <col min="4102" max="4102" width="10" style="118" customWidth="1"/>
    <col min="4103" max="4103" width="11" style="118" customWidth="1"/>
    <col min="4104" max="4104" width="10" style="118" customWidth="1"/>
    <col min="4105" max="4106" width="10.33203125" style="118" customWidth="1"/>
    <col min="4107" max="4108" width="10" style="118" customWidth="1"/>
    <col min="4109" max="4112" width="9" style="118" bestFit="1" customWidth="1"/>
    <col min="4113" max="4113" width="3.5" style="118" customWidth="1"/>
    <col min="4114" max="4114" width="6.83203125" style="118" customWidth="1"/>
    <col min="4115" max="4115" width="55.5" style="118" customWidth="1"/>
    <col min="4116" max="4353" width="8.83203125" style="118"/>
    <col min="4354" max="4354" width="53.83203125" style="118" bestFit="1" customWidth="1"/>
    <col min="4355" max="4355" width="2.1640625" style="118" customWidth="1"/>
    <col min="4356" max="4356" width="10" style="118" bestFit="1" customWidth="1"/>
    <col min="4357" max="4357" width="9.5" style="118" bestFit="1" customWidth="1"/>
    <col min="4358" max="4358" width="10" style="118" customWidth="1"/>
    <col min="4359" max="4359" width="11" style="118" customWidth="1"/>
    <col min="4360" max="4360" width="10" style="118" customWidth="1"/>
    <col min="4361" max="4362" width="10.33203125" style="118" customWidth="1"/>
    <col min="4363" max="4364" width="10" style="118" customWidth="1"/>
    <col min="4365" max="4368" width="9" style="118" bestFit="1" customWidth="1"/>
    <col min="4369" max="4369" width="3.5" style="118" customWidth="1"/>
    <col min="4370" max="4370" width="6.83203125" style="118" customWidth="1"/>
    <col min="4371" max="4371" width="55.5" style="118" customWidth="1"/>
    <col min="4372" max="4609" width="8.83203125" style="118"/>
    <col min="4610" max="4610" width="53.83203125" style="118" bestFit="1" customWidth="1"/>
    <col min="4611" max="4611" width="2.1640625" style="118" customWidth="1"/>
    <col min="4612" max="4612" width="10" style="118" bestFit="1" customWidth="1"/>
    <col min="4613" max="4613" width="9.5" style="118" bestFit="1" customWidth="1"/>
    <col min="4614" max="4614" width="10" style="118" customWidth="1"/>
    <col min="4615" max="4615" width="11" style="118" customWidth="1"/>
    <col min="4616" max="4616" width="10" style="118" customWidth="1"/>
    <col min="4617" max="4618" width="10.33203125" style="118" customWidth="1"/>
    <col min="4619" max="4620" width="10" style="118" customWidth="1"/>
    <col min="4621" max="4624" width="9" style="118" bestFit="1" customWidth="1"/>
    <col min="4625" max="4625" width="3.5" style="118" customWidth="1"/>
    <col min="4626" max="4626" width="6.83203125" style="118" customWidth="1"/>
    <col min="4627" max="4627" width="55.5" style="118" customWidth="1"/>
    <col min="4628" max="4865" width="8.83203125" style="118"/>
    <col min="4866" max="4866" width="53.83203125" style="118" bestFit="1" customWidth="1"/>
    <col min="4867" max="4867" width="2.1640625" style="118" customWidth="1"/>
    <col min="4868" max="4868" width="10" style="118" bestFit="1" customWidth="1"/>
    <col min="4869" max="4869" width="9.5" style="118" bestFit="1" customWidth="1"/>
    <col min="4870" max="4870" width="10" style="118" customWidth="1"/>
    <col min="4871" max="4871" width="11" style="118" customWidth="1"/>
    <col min="4872" max="4872" width="10" style="118" customWidth="1"/>
    <col min="4873" max="4874" width="10.33203125" style="118" customWidth="1"/>
    <col min="4875" max="4876" width="10" style="118" customWidth="1"/>
    <col min="4877" max="4880" width="9" style="118" bestFit="1" customWidth="1"/>
    <col min="4881" max="4881" width="3.5" style="118" customWidth="1"/>
    <col min="4882" max="4882" width="6.83203125" style="118" customWidth="1"/>
    <col min="4883" max="4883" width="55.5" style="118" customWidth="1"/>
    <col min="4884" max="5121" width="8.83203125" style="118"/>
    <col min="5122" max="5122" width="53.83203125" style="118" bestFit="1" customWidth="1"/>
    <col min="5123" max="5123" width="2.1640625" style="118" customWidth="1"/>
    <col min="5124" max="5124" width="10" style="118" bestFit="1" customWidth="1"/>
    <col min="5125" max="5125" width="9.5" style="118" bestFit="1" customWidth="1"/>
    <col min="5126" max="5126" width="10" style="118" customWidth="1"/>
    <col min="5127" max="5127" width="11" style="118" customWidth="1"/>
    <col min="5128" max="5128" width="10" style="118" customWidth="1"/>
    <col min="5129" max="5130" width="10.33203125" style="118" customWidth="1"/>
    <col min="5131" max="5132" width="10" style="118" customWidth="1"/>
    <col min="5133" max="5136" width="9" style="118" bestFit="1" customWidth="1"/>
    <col min="5137" max="5137" width="3.5" style="118" customWidth="1"/>
    <col min="5138" max="5138" width="6.83203125" style="118" customWidth="1"/>
    <col min="5139" max="5139" width="55.5" style="118" customWidth="1"/>
    <col min="5140" max="5377" width="8.83203125" style="118"/>
    <col min="5378" max="5378" width="53.83203125" style="118" bestFit="1" customWidth="1"/>
    <col min="5379" max="5379" width="2.1640625" style="118" customWidth="1"/>
    <col min="5380" max="5380" width="10" style="118" bestFit="1" customWidth="1"/>
    <col min="5381" max="5381" width="9.5" style="118" bestFit="1" customWidth="1"/>
    <col min="5382" max="5382" width="10" style="118" customWidth="1"/>
    <col min="5383" max="5383" width="11" style="118" customWidth="1"/>
    <col min="5384" max="5384" width="10" style="118" customWidth="1"/>
    <col min="5385" max="5386" width="10.33203125" style="118" customWidth="1"/>
    <col min="5387" max="5388" width="10" style="118" customWidth="1"/>
    <col min="5389" max="5392" width="9" style="118" bestFit="1" customWidth="1"/>
    <col min="5393" max="5393" width="3.5" style="118" customWidth="1"/>
    <col min="5394" max="5394" width="6.83203125" style="118" customWidth="1"/>
    <col min="5395" max="5395" width="55.5" style="118" customWidth="1"/>
    <col min="5396" max="5633" width="8.83203125" style="118"/>
    <col min="5634" max="5634" width="53.83203125" style="118" bestFit="1" customWidth="1"/>
    <col min="5635" max="5635" width="2.1640625" style="118" customWidth="1"/>
    <col min="5636" max="5636" width="10" style="118" bestFit="1" customWidth="1"/>
    <col min="5637" max="5637" width="9.5" style="118" bestFit="1" customWidth="1"/>
    <col min="5638" max="5638" width="10" style="118" customWidth="1"/>
    <col min="5639" max="5639" width="11" style="118" customWidth="1"/>
    <col min="5640" max="5640" width="10" style="118" customWidth="1"/>
    <col min="5641" max="5642" width="10.33203125" style="118" customWidth="1"/>
    <col min="5643" max="5644" width="10" style="118" customWidth="1"/>
    <col min="5645" max="5648" width="9" style="118" bestFit="1" customWidth="1"/>
    <col min="5649" max="5649" width="3.5" style="118" customWidth="1"/>
    <col min="5650" max="5650" width="6.83203125" style="118" customWidth="1"/>
    <col min="5651" max="5651" width="55.5" style="118" customWidth="1"/>
    <col min="5652" max="5889" width="8.83203125" style="118"/>
    <col min="5890" max="5890" width="53.83203125" style="118" bestFit="1" customWidth="1"/>
    <col min="5891" max="5891" width="2.1640625" style="118" customWidth="1"/>
    <col min="5892" max="5892" width="10" style="118" bestFit="1" customWidth="1"/>
    <col min="5893" max="5893" width="9.5" style="118" bestFit="1" customWidth="1"/>
    <col min="5894" max="5894" width="10" style="118" customWidth="1"/>
    <col min="5895" max="5895" width="11" style="118" customWidth="1"/>
    <col min="5896" max="5896" width="10" style="118" customWidth="1"/>
    <col min="5897" max="5898" width="10.33203125" style="118" customWidth="1"/>
    <col min="5899" max="5900" width="10" style="118" customWidth="1"/>
    <col min="5901" max="5904" width="9" style="118" bestFit="1" customWidth="1"/>
    <col min="5905" max="5905" width="3.5" style="118" customWidth="1"/>
    <col min="5906" max="5906" width="6.83203125" style="118" customWidth="1"/>
    <col min="5907" max="5907" width="55.5" style="118" customWidth="1"/>
    <col min="5908" max="6145" width="8.83203125" style="118"/>
    <col min="6146" max="6146" width="53.83203125" style="118" bestFit="1" customWidth="1"/>
    <col min="6147" max="6147" width="2.1640625" style="118" customWidth="1"/>
    <col min="6148" max="6148" width="10" style="118" bestFit="1" customWidth="1"/>
    <col min="6149" max="6149" width="9.5" style="118" bestFit="1" customWidth="1"/>
    <col min="6150" max="6150" width="10" style="118" customWidth="1"/>
    <col min="6151" max="6151" width="11" style="118" customWidth="1"/>
    <col min="6152" max="6152" width="10" style="118" customWidth="1"/>
    <col min="6153" max="6154" width="10.33203125" style="118" customWidth="1"/>
    <col min="6155" max="6156" width="10" style="118" customWidth="1"/>
    <col min="6157" max="6160" width="9" style="118" bestFit="1" customWidth="1"/>
    <col min="6161" max="6161" width="3.5" style="118" customWidth="1"/>
    <col min="6162" max="6162" width="6.83203125" style="118" customWidth="1"/>
    <col min="6163" max="6163" width="55.5" style="118" customWidth="1"/>
    <col min="6164" max="6401" width="8.83203125" style="118"/>
    <col min="6402" max="6402" width="53.83203125" style="118" bestFit="1" customWidth="1"/>
    <col min="6403" max="6403" width="2.1640625" style="118" customWidth="1"/>
    <col min="6404" max="6404" width="10" style="118" bestFit="1" customWidth="1"/>
    <col min="6405" max="6405" width="9.5" style="118" bestFit="1" customWidth="1"/>
    <col min="6406" max="6406" width="10" style="118" customWidth="1"/>
    <col min="6407" max="6407" width="11" style="118" customWidth="1"/>
    <col min="6408" max="6408" width="10" style="118" customWidth="1"/>
    <col min="6409" max="6410" width="10.33203125" style="118" customWidth="1"/>
    <col min="6411" max="6412" width="10" style="118" customWidth="1"/>
    <col min="6413" max="6416" width="9" style="118" bestFit="1" customWidth="1"/>
    <col min="6417" max="6417" width="3.5" style="118" customWidth="1"/>
    <col min="6418" max="6418" width="6.83203125" style="118" customWidth="1"/>
    <col min="6419" max="6419" width="55.5" style="118" customWidth="1"/>
    <col min="6420" max="6657" width="8.83203125" style="118"/>
    <col min="6658" max="6658" width="53.83203125" style="118" bestFit="1" customWidth="1"/>
    <col min="6659" max="6659" width="2.1640625" style="118" customWidth="1"/>
    <col min="6660" max="6660" width="10" style="118" bestFit="1" customWidth="1"/>
    <col min="6661" max="6661" width="9.5" style="118" bestFit="1" customWidth="1"/>
    <col min="6662" max="6662" width="10" style="118" customWidth="1"/>
    <col min="6663" max="6663" width="11" style="118" customWidth="1"/>
    <col min="6664" max="6664" width="10" style="118" customWidth="1"/>
    <col min="6665" max="6666" width="10.33203125" style="118" customWidth="1"/>
    <col min="6667" max="6668" width="10" style="118" customWidth="1"/>
    <col min="6669" max="6672" width="9" style="118" bestFit="1" customWidth="1"/>
    <col min="6673" max="6673" width="3.5" style="118" customWidth="1"/>
    <col min="6674" max="6674" width="6.83203125" style="118" customWidth="1"/>
    <col min="6675" max="6675" width="55.5" style="118" customWidth="1"/>
    <col min="6676" max="6913" width="8.83203125" style="118"/>
    <col min="6914" max="6914" width="53.83203125" style="118" bestFit="1" customWidth="1"/>
    <col min="6915" max="6915" width="2.1640625" style="118" customWidth="1"/>
    <col min="6916" max="6916" width="10" style="118" bestFit="1" customWidth="1"/>
    <col min="6917" max="6917" width="9.5" style="118" bestFit="1" customWidth="1"/>
    <col min="6918" max="6918" width="10" style="118" customWidth="1"/>
    <col min="6919" max="6919" width="11" style="118" customWidth="1"/>
    <col min="6920" max="6920" width="10" style="118" customWidth="1"/>
    <col min="6921" max="6922" width="10.33203125" style="118" customWidth="1"/>
    <col min="6923" max="6924" width="10" style="118" customWidth="1"/>
    <col min="6925" max="6928" width="9" style="118" bestFit="1" customWidth="1"/>
    <col min="6929" max="6929" width="3.5" style="118" customWidth="1"/>
    <col min="6930" max="6930" width="6.83203125" style="118" customWidth="1"/>
    <col min="6931" max="6931" width="55.5" style="118" customWidth="1"/>
    <col min="6932" max="7169" width="8.83203125" style="118"/>
    <col min="7170" max="7170" width="53.83203125" style="118" bestFit="1" customWidth="1"/>
    <col min="7171" max="7171" width="2.1640625" style="118" customWidth="1"/>
    <col min="7172" max="7172" width="10" style="118" bestFit="1" customWidth="1"/>
    <col min="7173" max="7173" width="9.5" style="118" bestFit="1" customWidth="1"/>
    <col min="7174" max="7174" width="10" style="118" customWidth="1"/>
    <col min="7175" max="7175" width="11" style="118" customWidth="1"/>
    <col min="7176" max="7176" width="10" style="118" customWidth="1"/>
    <col min="7177" max="7178" width="10.33203125" style="118" customWidth="1"/>
    <col min="7179" max="7180" width="10" style="118" customWidth="1"/>
    <col min="7181" max="7184" width="9" style="118" bestFit="1" customWidth="1"/>
    <col min="7185" max="7185" width="3.5" style="118" customWidth="1"/>
    <col min="7186" max="7186" width="6.83203125" style="118" customWidth="1"/>
    <col min="7187" max="7187" width="55.5" style="118" customWidth="1"/>
    <col min="7188" max="7425" width="8.83203125" style="118"/>
    <col min="7426" max="7426" width="53.83203125" style="118" bestFit="1" customWidth="1"/>
    <col min="7427" max="7427" width="2.1640625" style="118" customWidth="1"/>
    <col min="7428" max="7428" width="10" style="118" bestFit="1" customWidth="1"/>
    <col min="7429" max="7429" width="9.5" style="118" bestFit="1" customWidth="1"/>
    <col min="7430" max="7430" width="10" style="118" customWidth="1"/>
    <col min="7431" max="7431" width="11" style="118" customWidth="1"/>
    <col min="7432" max="7432" width="10" style="118" customWidth="1"/>
    <col min="7433" max="7434" width="10.33203125" style="118" customWidth="1"/>
    <col min="7435" max="7436" width="10" style="118" customWidth="1"/>
    <col min="7437" max="7440" width="9" style="118" bestFit="1" customWidth="1"/>
    <col min="7441" max="7441" width="3.5" style="118" customWidth="1"/>
    <col min="7442" max="7442" width="6.83203125" style="118" customWidth="1"/>
    <col min="7443" max="7443" width="55.5" style="118" customWidth="1"/>
    <col min="7444" max="7681" width="8.83203125" style="118"/>
    <col min="7682" max="7682" width="53.83203125" style="118" bestFit="1" customWidth="1"/>
    <col min="7683" max="7683" width="2.1640625" style="118" customWidth="1"/>
    <col min="7684" max="7684" width="10" style="118" bestFit="1" customWidth="1"/>
    <col min="7685" max="7685" width="9.5" style="118" bestFit="1" customWidth="1"/>
    <col min="7686" max="7686" width="10" style="118" customWidth="1"/>
    <col min="7687" max="7687" width="11" style="118" customWidth="1"/>
    <col min="7688" max="7688" width="10" style="118" customWidth="1"/>
    <col min="7689" max="7690" width="10.33203125" style="118" customWidth="1"/>
    <col min="7691" max="7692" width="10" style="118" customWidth="1"/>
    <col min="7693" max="7696" width="9" style="118" bestFit="1" customWidth="1"/>
    <col min="7697" max="7697" width="3.5" style="118" customWidth="1"/>
    <col min="7698" max="7698" width="6.83203125" style="118" customWidth="1"/>
    <col min="7699" max="7699" width="55.5" style="118" customWidth="1"/>
    <col min="7700" max="7937" width="8.83203125" style="118"/>
    <col min="7938" max="7938" width="53.83203125" style="118" bestFit="1" customWidth="1"/>
    <col min="7939" max="7939" width="2.1640625" style="118" customWidth="1"/>
    <col min="7940" max="7940" width="10" style="118" bestFit="1" customWidth="1"/>
    <col min="7941" max="7941" width="9.5" style="118" bestFit="1" customWidth="1"/>
    <col min="7942" max="7942" width="10" style="118" customWidth="1"/>
    <col min="7943" max="7943" width="11" style="118" customWidth="1"/>
    <col min="7944" max="7944" width="10" style="118" customWidth="1"/>
    <col min="7945" max="7946" width="10.33203125" style="118" customWidth="1"/>
    <col min="7947" max="7948" width="10" style="118" customWidth="1"/>
    <col min="7949" max="7952" width="9" style="118" bestFit="1" customWidth="1"/>
    <col min="7953" max="7953" width="3.5" style="118" customWidth="1"/>
    <col min="7954" max="7954" width="6.83203125" style="118" customWidth="1"/>
    <col min="7955" max="7955" width="55.5" style="118" customWidth="1"/>
    <col min="7956" max="8193" width="8.83203125" style="118"/>
    <col min="8194" max="8194" width="53.83203125" style="118" bestFit="1" customWidth="1"/>
    <col min="8195" max="8195" width="2.1640625" style="118" customWidth="1"/>
    <col min="8196" max="8196" width="10" style="118" bestFit="1" customWidth="1"/>
    <col min="8197" max="8197" width="9.5" style="118" bestFit="1" customWidth="1"/>
    <col min="8198" max="8198" width="10" style="118" customWidth="1"/>
    <col min="8199" max="8199" width="11" style="118" customWidth="1"/>
    <col min="8200" max="8200" width="10" style="118" customWidth="1"/>
    <col min="8201" max="8202" width="10.33203125" style="118" customWidth="1"/>
    <col min="8203" max="8204" width="10" style="118" customWidth="1"/>
    <col min="8205" max="8208" width="9" style="118" bestFit="1" customWidth="1"/>
    <col min="8209" max="8209" width="3.5" style="118" customWidth="1"/>
    <col min="8210" max="8210" width="6.83203125" style="118" customWidth="1"/>
    <col min="8211" max="8211" width="55.5" style="118" customWidth="1"/>
    <col min="8212" max="8449" width="8.83203125" style="118"/>
    <col min="8450" max="8450" width="53.83203125" style="118" bestFit="1" customWidth="1"/>
    <col min="8451" max="8451" width="2.1640625" style="118" customWidth="1"/>
    <col min="8452" max="8452" width="10" style="118" bestFit="1" customWidth="1"/>
    <col min="8453" max="8453" width="9.5" style="118" bestFit="1" customWidth="1"/>
    <col min="8454" max="8454" width="10" style="118" customWidth="1"/>
    <col min="8455" max="8455" width="11" style="118" customWidth="1"/>
    <col min="8456" max="8456" width="10" style="118" customWidth="1"/>
    <col min="8457" max="8458" width="10.33203125" style="118" customWidth="1"/>
    <col min="8459" max="8460" width="10" style="118" customWidth="1"/>
    <col min="8461" max="8464" width="9" style="118" bestFit="1" customWidth="1"/>
    <col min="8465" max="8465" width="3.5" style="118" customWidth="1"/>
    <col min="8466" max="8466" width="6.83203125" style="118" customWidth="1"/>
    <col min="8467" max="8467" width="55.5" style="118" customWidth="1"/>
    <col min="8468" max="8705" width="8.83203125" style="118"/>
    <col min="8706" max="8706" width="53.83203125" style="118" bestFit="1" customWidth="1"/>
    <col min="8707" max="8707" width="2.1640625" style="118" customWidth="1"/>
    <col min="8708" max="8708" width="10" style="118" bestFit="1" customWidth="1"/>
    <col min="8709" max="8709" width="9.5" style="118" bestFit="1" customWidth="1"/>
    <col min="8710" max="8710" width="10" style="118" customWidth="1"/>
    <col min="8711" max="8711" width="11" style="118" customWidth="1"/>
    <col min="8712" max="8712" width="10" style="118" customWidth="1"/>
    <col min="8713" max="8714" width="10.33203125" style="118" customWidth="1"/>
    <col min="8715" max="8716" width="10" style="118" customWidth="1"/>
    <col min="8717" max="8720" width="9" style="118" bestFit="1" customWidth="1"/>
    <col min="8721" max="8721" width="3.5" style="118" customWidth="1"/>
    <col min="8722" max="8722" width="6.83203125" style="118" customWidth="1"/>
    <col min="8723" max="8723" width="55.5" style="118" customWidth="1"/>
    <col min="8724" max="8961" width="8.83203125" style="118"/>
    <col min="8962" max="8962" width="53.83203125" style="118" bestFit="1" customWidth="1"/>
    <col min="8963" max="8963" width="2.1640625" style="118" customWidth="1"/>
    <col min="8964" max="8964" width="10" style="118" bestFit="1" customWidth="1"/>
    <col min="8965" max="8965" width="9.5" style="118" bestFit="1" customWidth="1"/>
    <col min="8966" max="8966" width="10" style="118" customWidth="1"/>
    <col min="8967" max="8967" width="11" style="118" customWidth="1"/>
    <col min="8968" max="8968" width="10" style="118" customWidth="1"/>
    <col min="8969" max="8970" width="10.33203125" style="118" customWidth="1"/>
    <col min="8971" max="8972" width="10" style="118" customWidth="1"/>
    <col min="8973" max="8976" width="9" style="118" bestFit="1" customWidth="1"/>
    <col min="8977" max="8977" width="3.5" style="118" customWidth="1"/>
    <col min="8978" max="8978" width="6.83203125" style="118" customWidth="1"/>
    <col min="8979" max="8979" width="55.5" style="118" customWidth="1"/>
    <col min="8980" max="9217" width="8.83203125" style="118"/>
    <col min="9218" max="9218" width="53.83203125" style="118" bestFit="1" customWidth="1"/>
    <col min="9219" max="9219" width="2.1640625" style="118" customWidth="1"/>
    <col min="9220" max="9220" width="10" style="118" bestFit="1" customWidth="1"/>
    <col min="9221" max="9221" width="9.5" style="118" bestFit="1" customWidth="1"/>
    <col min="9222" max="9222" width="10" style="118" customWidth="1"/>
    <col min="9223" max="9223" width="11" style="118" customWidth="1"/>
    <col min="9224" max="9224" width="10" style="118" customWidth="1"/>
    <col min="9225" max="9226" width="10.33203125" style="118" customWidth="1"/>
    <col min="9227" max="9228" width="10" style="118" customWidth="1"/>
    <col min="9229" max="9232" width="9" style="118" bestFit="1" customWidth="1"/>
    <col min="9233" max="9233" width="3.5" style="118" customWidth="1"/>
    <col min="9234" max="9234" width="6.83203125" style="118" customWidth="1"/>
    <col min="9235" max="9235" width="55.5" style="118" customWidth="1"/>
    <col min="9236" max="9473" width="8.83203125" style="118"/>
    <col min="9474" max="9474" width="53.83203125" style="118" bestFit="1" customWidth="1"/>
    <col min="9475" max="9475" width="2.1640625" style="118" customWidth="1"/>
    <col min="9476" max="9476" width="10" style="118" bestFit="1" customWidth="1"/>
    <col min="9477" max="9477" width="9.5" style="118" bestFit="1" customWidth="1"/>
    <col min="9478" max="9478" width="10" style="118" customWidth="1"/>
    <col min="9479" max="9479" width="11" style="118" customWidth="1"/>
    <col min="9480" max="9480" width="10" style="118" customWidth="1"/>
    <col min="9481" max="9482" width="10.33203125" style="118" customWidth="1"/>
    <col min="9483" max="9484" width="10" style="118" customWidth="1"/>
    <col min="9485" max="9488" width="9" style="118" bestFit="1" customWidth="1"/>
    <col min="9489" max="9489" width="3.5" style="118" customWidth="1"/>
    <col min="9490" max="9490" width="6.83203125" style="118" customWidth="1"/>
    <col min="9491" max="9491" width="55.5" style="118" customWidth="1"/>
    <col min="9492" max="9729" width="8.83203125" style="118"/>
    <col min="9730" max="9730" width="53.83203125" style="118" bestFit="1" customWidth="1"/>
    <col min="9731" max="9731" width="2.1640625" style="118" customWidth="1"/>
    <col min="9732" max="9732" width="10" style="118" bestFit="1" customWidth="1"/>
    <col min="9733" max="9733" width="9.5" style="118" bestFit="1" customWidth="1"/>
    <col min="9734" max="9734" width="10" style="118" customWidth="1"/>
    <col min="9735" max="9735" width="11" style="118" customWidth="1"/>
    <col min="9736" max="9736" width="10" style="118" customWidth="1"/>
    <col min="9737" max="9738" width="10.33203125" style="118" customWidth="1"/>
    <col min="9739" max="9740" width="10" style="118" customWidth="1"/>
    <col min="9741" max="9744" width="9" style="118" bestFit="1" customWidth="1"/>
    <col min="9745" max="9745" width="3.5" style="118" customWidth="1"/>
    <col min="9746" max="9746" width="6.83203125" style="118" customWidth="1"/>
    <col min="9747" max="9747" width="55.5" style="118" customWidth="1"/>
    <col min="9748" max="9985" width="8.83203125" style="118"/>
    <col min="9986" max="9986" width="53.83203125" style="118" bestFit="1" customWidth="1"/>
    <col min="9987" max="9987" width="2.1640625" style="118" customWidth="1"/>
    <col min="9988" max="9988" width="10" style="118" bestFit="1" customWidth="1"/>
    <col min="9989" max="9989" width="9.5" style="118" bestFit="1" customWidth="1"/>
    <col min="9990" max="9990" width="10" style="118" customWidth="1"/>
    <col min="9991" max="9991" width="11" style="118" customWidth="1"/>
    <col min="9992" max="9992" width="10" style="118" customWidth="1"/>
    <col min="9993" max="9994" width="10.33203125" style="118" customWidth="1"/>
    <col min="9995" max="9996" width="10" style="118" customWidth="1"/>
    <col min="9997" max="10000" width="9" style="118" bestFit="1" customWidth="1"/>
    <col min="10001" max="10001" width="3.5" style="118" customWidth="1"/>
    <col min="10002" max="10002" width="6.83203125" style="118" customWidth="1"/>
    <col min="10003" max="10003" width="55.5" style="118" customWidth="1"/>
    <col min="10004" max="10241" width="8.83203125" style="118"/>
    <col min="10242" max="10242" width="53.83203125" style="118" bestFit="1" customWidth="1"/>
    <col min="10243" max="10243" width="2.1640625" style="118" customWidth="1"/>
    <col min="10244" max="10244" width="10" style="118" bestFit="1" customWidth="1"/>
    <col min="10245" max="10245" width="9.5" style="118" bestFit="1" customWidth="1"/>
    <col min="10246" max="10246" width="10" style="118" customWidth="1"/>
    <col min="10247" max="10247" width="11" style="118" customWidth="1"/>
    <col min="10248" max="10248" width="10" style="118" customWidth="1"/>
    <col min="10249" max="10250" width="10.33203125" style="118" customWidth="1"/>
    <col min="10251" max="10252" width="10" style="118" customWidth="1"/>
    <col min="10253" max="10256" width="9" style="118" bestFit="1" customWidth="1"/>
    <col min="10257" max="10257" width="3.5" style="118" customWidth="1"/>
    <col min="10258" max="10258" width="6.83203125" style="118" customWidth="1"/>
    <col min="10259" max="10259" width="55.5" style="118" customWidth="1"/>
    <col min="10260" max="10497" width="8.83203125" style="118"/>
    <col min="10498" max="10498" width="53.83203125" style="118" bestFit="1" customWidth="1"/>
    <col min="10499" max="10499" width="2.1640625" style="118" customWidth="1"/>
    <col min="10500" max="10500" width="10" style="118" bestFit="1" customWidth="1"/>
    <col min="10501" max="10501" width="9.5" style="118" bestFit="1" customWidth="1"/>
    <col min="10502" max="10502" width="10" style="118" customWidth="1"/>
    <col min="10503" max="10503" width="11" style="118" customWidth="1"/>
    <col min="10504" max="10504" width="10" style="118" customWidth="1"/>
    <col min="10505" max="10506" width="10.33203125" style="118" customWidth="1"/>
    <col min="10507" max="10508" width="10" style="118" customWidth="1"/>
    <col min="10509" max="10512" width="9" style="118" bestFit="1" customWidth="1"/>
    <col min="10513" max="10513" width="3.5" style="118" customWidth="1"/>
    <col min="10514" max="10514" width="6.83203125" style="118" customWidth="1"/>
    <col min="10515" max="10515" width="55.5" style="118" customWidth="1"/>
    <col min="10516" max="10753" width="8.83203125" style="118"/>
    <col min="10754" max="10754" width="53.83203125" style="118" bestFit="1" customWidth="1"/>
    <col min="10755" max="10755" width="2.1640625" style="118" customWidth="1"/>
    <col min="10756" max="10756" width="10" style="118" bestFit="1" customWidth="1"/>
    <col min="10757" max="10757" width="9.5" style="118" bestFit="1" customWidth="1"/>
    <col min="10758" max="10758" width="10" style="118" customWidth="1"/>
    <col min="10759" max="10759" width="11" style="118" customWidth="1"/>
    <col min="10760" max="10760" width="10" style="118" customWidth="1"/>
    <col min="10761" max="10762" width="10.33203125" style="118" customWidth="1"/>
    <col min="10763" max="10764" width="10" style="118" customWidth="1"/>
    <col min="10765" max="10768" width="9" style="118" bestFit="1" customWidth="1"/>
    <col min="10769" max="10769" width="3.5" style="118" customWidth="1"/>
    <col min="10770" max="10770" width="6.83203125" style="118" customWidth="1"/>
    <col min="10771" max="10771" width="55.5" style="118" customWidth="1"/>
    <col min="10772" max="11009" width="8.83203125" style="118"/>
    <col min="11010" max="11010" width="53.83203125" style="118" bestFit="1" customWidth="1"/>
    <col min="11011" max="11011" width="2.1640625" style="118" customWidth="1"/>
    <col min="11012" max="11012" width="10" style="118" bestFit="1" customWidth="1"/>
    <col min="11013" max="11013" width="9.5" style="118" bestFit="1" customWidth="1"/>
    <col min="11014" max="11014" width="10" style="118" customWidth="1"/>
    <col min="11015" max="11015" width="11" style="118" customWidth="1"/>
    <col min="11016" max="11016" width="10" style="118" customWidth="1"/>
    <col min="11017" max="11018" width="10.33203125" style="118" customWidth="1"/>
    <col min="11019" max="11020" width="10" style="118" customWidth="1"/>
    <col min="11021" max="11024" width="9" style="118" bestFit="1" customWidth="1"/>
    <col min="11025" max="11025" width="3.5" style="118" customWidth="1"/>
    <col min="11026" max="11026" width="6.83203125" style="118" customWidth="1"/>
    <col min="11027" max="11027" width="55.5" style="118" customWidth="1"/>
    <col min="11028" max="11265" width="8.83203125" style="118"/>
    <col min="11266" max="11266" width="53.83203125" style="118" bestFit="1" customWidth="1"/>
    <col min="11267" max="11267" width="2.1640625" style="118" customWidth="1"/>
    <col min="11268" max="11268" width="10" style="118" bestFit="1" customWidth="1"/>
    <col min="11269" max="11269" width="9.5" style="118" bestFit="1" customWidth="1"/>
    <col min="11270" max="11270" width="10" style="118" customWidth="1"/>
    <col min="11271" max="11271" width="11" style="118" customWidth="1"/>
    <col min="11272" max="11272" width="10" style="118" customWidth="1"/>
    <col min="11273" max="11274" width="10.33203125" style="118" customWidth="1"/>
    <col min="11275" max="11276" width="10" style="118" customWidth="1"/>
    <col min="11277" max="11280" width="9" style="118" bestFit="1" customWidth="1"/>
    <col min="11281" max="11281" width="3.5" style="118" customWidth="1"/>
    <col min="11282" max="11282" width="6.83203125" style="118" customWidth="1"/>
    <col min="11283" max="11283" width="55.5" style="118" customWidth="1"/>
    <col min="11284" max="11521" width="8.83203125" style="118"/>
    <col min="11522" max="11522" width="53.83203125" style="118" bestFit="1" customWidth="1"/>
    <col min="11523" max="11523" width="2.1640625" style="118" customWidth="1"/>
    <col min="11524" max="11524" width="10" style="118" bestFit="1" customWidth="1"/>
    <col min="11525" max="11525" width="9.5" style="118" bestFit="1" customWidth="1"/>
    <col min="11526" max="11526" width="10" style="118" customWidth="1"/>
    <col min="11527" max="11527" width="11" style="118" customWidth="1"/>
    <col min="11528" max="11528" width="10" style="118" customWidth="1"/>
    <col min="11529" max="11530" width="10.33203125" style="118" customWidth="1"/>
    <col min="11531" max="11532" width="10" style="118" customWidth="1"/>
    <col min="11533" max="11536" width="9" style="118" bestFit="1" customWidth="1"/>
    <col min="11537" max="11537" width="3.5" style="118" customWidth="1"/>
    <col min="11538" max="11538" width="6.83203125" style="118" customWidth="1"/>
    <col min="11539" max="11539" width="55.5" style="118" customWidth="1"/>
    <col min="11540" max="11777" width="8.83203125" style="118"/>
    <col min="11778" max="11778" width="53.83203125" style="118" bestFit="1" customWidth="1"/>
    <col min="11779" max="11779" width="2.1640625" style="118" customWidth="1"/>
    <col min="11780" max="11780" width="10" style="118" bestFit="1" customWidth="1"/>
    <col min="11781" max="11781" width="9.5" style="118" bestFit="1" customWidth="1"/>
    <col min="11782" max="11782" width="10" style="118" customWidth="1"/>
    <col min="11783" max="11783" width="11" style="118" customWidth="1"/>
    <col min="11784" max="11784" width="10" style="118" customWidth="1"/>
    <col min="11785" max="11786" width="10.33203125" style="118" customWidth="1"/>
    <col min="11787" max="11788" width="10" style="118" customWidth="1"/>
    <col min="11789" max="11792" width="9" style="118" bestFit="1" customWidth="1"/>
    <col min="11793" max="11793" width="3.5" style="118" customWidth="1"/>
    <col min="11794" max="11794" width="6.83203125" style="118" customWidth="1"/>
    <col min="11795" max="11795" width="55.5" style="118" customWidth="1"/>
    <col min="11796" max="12033" width="8.83203125" style="118"/>
    <col min="12034" max="12034" width="53.83203125" style="118" bestFit="1" customWidth="1"/>
    <col min="12035" max="12035" width="2.1640625" style="118" customWidth="1"/>
    <col min="12036" max="12036" width="10" style="118" bestFit="1" customWidth="1"/>
    <col min="12037" max="12037" width="9.5" style="118" bestFit="1" customWidth="1"/>
    <col min="12038" max="12038" width="10" style="118" customWidth="1"/>
    <col min="12039" max="12039" width="11" style="118" customWidth="1"/>
    <col min="12040" max="12040" width="10" style="118" customWidth="1"/>
    <col min="12041" max="12042" width="10.33203125" style="118" customWidth="1"/>
    <col min="12043" max="12044" width="10" style="118" customWidth="1"/>
    <col min="12045" max="12048" width="9" style="118" bestFit="1" customWidth="1"/>
    <col min="12049" max="12049" width="3.5" style="118" customWidth="1"/>
    <col min="12050" max="12050" width="6.83203125" style="118" customWidth="1"/>
    <col min="12051" max="12051" width="55.5" style="118" customWidth="1"/>
    <col min="12052" max="12289" width="8.83203125" style="118"/>
    <col min="12290" max="12290" width="53.83203125" style="118" bestFit="1" customWidth="1"/>
    <col min="12291" max="12291" width="2.1640625" style="118" customWidth="1"/>
    <col min="12292" max="12292" width="10" style="118" bestFit="1" customWidth="1"/>
    <col min="12293" max="12293" width="9.5" style="118" bestFit="1" customWidth="1"/>
    <col min="12294" max="12294" width="10" style="118" customWidth="1"/>
    <col min="12295" max="12295" width="11" style="118" customWidth="1"/>
    <col min="12296" max="12296" width="10" style="118" customWidth="1"/>
    <col min="12297" max="12298" width="10.33203125" style="118" customWidth="1"/>
    <col min="12299" max="12300" width="10" style="118" customWidth="1"/>
    <col min="12301" max="12304" width="9" style="118" bestFit="1" customWidth="1"/>
    <col min="12305" max="12305" width="3.5" style="118" customWidth="1"/>
    <col min="12306" max="12306" width="6.83203125" style="118" customWidth="1"/>
    <col min="12307" max="12307" width="55.5" style="118" customWidth="1"/>
    <col min="12308" max="12545" width="8.83203125" style="118"/>
    <col min="12546" max="12546" width="53.83203125" style="118" bestFit="1" customWidth="1"/>
    <col min="12547" max="12547" width="2.1640625" style="118" customWidth="1"/>
    <col min="12548" max="12548" width="10" style="118" bestFit="1" customWidth="1"/>
    <col min="12549" max="12549" width="9.5" style="118" bestFit="1" customWidth="1"/>
    <col min="12550" max="12550" width="10" style="118" customWidth="1"/>
    <col min="12551" max="12551" width="11" style="118" customWidth="1"/>
    <col min="12552" max="12552" width="10" style="118" customWidth="1"/>
    <col min="12553" max="12554" width="10.33203125" style="118" customWidth="1"/>
    <col min="12555" max="12556" width="10" style="118" customWidth="1"/>
    <col min="12557" max="12560" width="9" style="118" bestFit="1" customWidth="1"/>
    <col min="12561" max="12561" width="3.5" style="118" customWidth="1"/>
    <col min="12562" max="12562" width="6.83203125" style="118" customWidth="1"/>
    <col min="12563" max="12563" width="55.5" style="118" customWidth="1"/>
    <col min="12564" max="12801" width="8.83203125" style="118"/>
    <col min="12802" max="12802" width="53.83203125" style="118" bestFit="1" customWidth="1"/>
    <col min="12803" max="12803" width="2.1640625" style="118" customWidth="1"/>
    <col min="12804" max="12804" width="10" style="118" bestFit="1" customWidth="1"/>
    <col min="12805" max="12805" width="9.5" style="118" bestFit="1" customWidth="1"/>
    <col min="12806" max="12806" width="10" style="118" customWidth="1"/>
    <col min="12807" max="12807" width="11" style="118" customWidth="1"/>
    <col min="12808" max="12808" width="10" style="118" customWidth="1"/>
    <col min="12809" max="12810" width="10.33203125" style="118" customWidth="1"/>
    <col min="12811" max="12812" width="10" style="118" customWidth="1"/>
    <col min="12813" max="12816" width="9" style="118" bestFit="1" customWidth="1"/>
    <col min="12817" max="12817" width="3.5" style="118" customWidth="1"/>
    <col min="12818" max="12818" width="6.83203125" style="118" customWidth="1"/>
    <col min="12819" max="12819" width="55.5" style="118" customWidth="1"/>
    <col min="12820" max="13057" width="8.83203125" style="118"/>
    <col min="13058" max="13058" width="53.83203125" style="118" bestFit="1" customWidth="1"/>
    <col min="13059" max="13059" width="2.1640625" style="118" customWidth="1"/>
    <col min="13060" max="13060" width="10" style="118" bestFit="1" customWidth="1"/>
    <col min="13061" max="13061" width="9.5" style="118" bestFit="1" customWidth="1"/>
    <col min="13062" max="13062" width="10" style="118" customWidth="1"/>
    <col min="13063" max="13063" width="11" style="118" customWidth="1"/>
    <col min="13064" max="13064" width="10" style="118" customWidth="1"/>
    <col min="13065" max="13066" width="10.33203125" style="118" customWidth="1"/>
    <col min="13067" max="13068" width="10" style="118" customWidth="1"/>
    <col min="13069" max="13072" width="9" style="118" bestFit="1" customWidth="1"/>
    <col min="13073" max="13073" width="3.5" style="118" customWidth="1"/>
    <col min="13074" max="13074" width="6.83203125" style="118" customWidth="1"/>
    <col min="13075" max="13075" width="55.5" style="118" customWidth="1"/>
    <col min="13076" max="13313" width="8.83203125" style="118"/>
    <col min="13314" max="13314" width="53.83203125" style="118" bestFit="1" customWidth="1"/>
    <col min="13315" max="13315" width="2.1640625" style="118" customWidth="1"/>
    <col min="13316" max="13316" width="10" style="118" bestFit="1" customWidth="1"/>
    <col min="13317" max="13317" width="9.5" style="118" bestFit="1" customWidth="1"/>
    <col min="13318" max="13318" width="10" style="118" customWidth="1"/>
    <col min="13319" max="13319" width="11" style="118" customWidth="1"/>
    <col min="13320" max="13320" width="10" style="118" customWidth="1"/>
    <col min="13321" max="13322" width="10.33203125" style="118" customWidth="1"/>
    <col min="13323" max="13324" width="10" style="118" customWidth="1"/>
    <col min="13325" max="13328" width="9" style="118" bestFit="1" customWidth="1"/>
    <col min="13329" max="13329" width="3.5" style="118" customWidth="1"/>
    <col min="13330" max="13330" width="6.83203125" style="118" customWidth="1"/>
    <col min="13331" max="13331" width="55.5" style="118" customWidth="1"/>
    <col min="13332" max="13569" width="8.83203125" style="118"/>
    <col min="13570" max="13570" width="53.83203125" style="118" bestFit="1" customWidth="1"/>
    <col min="13571" max="13571" width="2.1640625" style="118" customWidth="1"/>
    <col min="13572" max="13572" width="10" style="118" bestFit="1" customWidth="1"/>
    <col min="13573" max="13573" width="9.5" style="118" bestFit="1" customWidth="1"/>
    <col min="13574" max="13574" width="10" style="118" customWidth="1"/>
    <col min="13575" max="13575" width="11" style="118" customWidth="1"/>
    <col min="13576" max="13576" width="10" style="118" customWidth="1"/>
    <col min="13577" max="13578" width="10.33203125" style="118" customWidth="1"/>
    <col min="13579" max="13580" width="10" style="118" customWidth="1"/>
    <col min="13581" max="13584" width="9" style="118" bestFit="1" customWidth="1"/>
    <col min="13585" max="13585" width="3.5" style="118" customWidth="1"/>
    <col min="13586" max="13586" width="6.83203125" style="118" customWidth="1"/>
    <col min="13587" max="13587" width="55.5" style="118" customWidth="1"/>
    <col min="13588" max="13825" width="8.83203125" style="118"/>
    <col min="13826" max="13826" width="53.83203125" style="118" bestFit="1" customWidth="1"/>
    <col min="13827" max="13827" width="2.1640625" style="118" customWidth="1"/>
    <col min="13828" max="13828" width="10" style="118" bestFit="1" customWidth="1"/>
    <col min="13829" max="13829" width="9.5" style="118" bestFit="1" customWidth="1"/>
    <col min="13830" max="13830" width="10" style="118" customWidth="1"/>
    <col min="13831" max="13831" width="11" style="118" customWidth="1"/>
    <col min="13832" max="13832" width="10" style="118" customWidth="1"/>
    <col min="13833" max="13834" width="10.33203125" style="118" customWidth="1"/>
    <col min="13835" max="13836" width="10" style="118" customWidth="1"/>
    <col min="13837" max="13840" width="9" style="118" bestFit="1" customWidth="1"/>
    <col min="13841" max="13841" width="3.5" style="118" customWidth="1"/>
    <col min="13842" max="13842" width="6.83203125" style="118" customWidth="1"/>
    <col min="13843" max="13843" width="55.5" style="118" customWidth="1"/>
    <col min="13844" max="14081" width="8.83203125" style="118"/>
    <col min="14082" max="14082" width="53.83203125" style="118" bestFit="1" customWidth="1"/>
    <col min="14083" max="14083" width="2.1640625" style="118" customWidth="1"/>
    <col min="14084" max="14084" width="10" style="118" bestFit="1" customWidth="1"/>
    <col min="14085" max="14085" width="9.5" style="118" bestFit="1" customWidth="1"/>
    <col min="14086" max="14086" width="10" style="118" customWidth="1"/>
    <col min="14087" max="14087" width="11" style="118" customWidth="1"/>
    <col min="14088" max="14088" width="10" style="118" customWidth="1"/>
    <col min="14089" max="14090" width="10.33203125" style="118" customWidth="1"/>
    <col min="14091" max="14092" width="10" style="118" customWidth="1"/>
    <col min="14093" max="14096" width="9" style="118" bestFit="1" customWidth="1"/>
    <col min="14097" max="14097" width="3.5" style="118" customWidth="1"/>
    <col min="14098" max="14098" width="6.83203125" style="118" customWidth="1"/>
    <col min="14099" max="14099" width="55.5" style="118" customWidth="1"/>
    <col min="14100" max="14337" width="8.83203125" style="118"/>
    <col min="14338" max="14338" width="53.83203125" style="118" bestFit="1" customWidth="1"/>
    <col min="14339" max="14339" width="2.1640625" style="118" customWidth="1"/>
    <col min="14340" max="14340" width="10" style="118" bestFit="1" customWidth="1"/>
    <col min="14341" max="14341" width="9.5" style="118" bestFit="1" customWidth="1"/>
    <col min="14342" max="14342" width="10" style="118" customWidth="1"/>
    <col min="14343" max="14343" width="11" style="118" customWidth="1"/>
    <col min="14344" max="14344" width="10" style="118" customWidth="1"/>
    <col min="14345" max="14346" width="10.33203125" style="118" customWidth="1"/>
    <col min="14347" max="14348" width="10" style="118" customWidth="1"/>
    <col min="14349" max="14352" width="9" style="118" bestFit="1" customWidth="1"/>
    <col min="14353" max="14353" width="3.5" style="118" customWidth="1"/>
    <col min="14354" max="14354" width="6.83203125" style="118" customWidth="1"/>
    <col min="14355" max="14355" width="55.5" style="118" customWidth="1"/>
    <col min="14356" max="14593" width="8.83203125" style="118"/>
    <col min="14594" max="14594" width="53.83203125" style="118" bestFit="1" customWidth="1"/>
    <col min="14595" max="14595" width="2.1640625" style="118" customWidth="1"/>
    <col min="14596" max="14596" width="10" style="118" bestFit="1" customWidth="1"/>
    <col min="14597" max="14597" width="9.5" style="118" bestFit="1" customWidth="1"/>
    <col min="14598" max="14598" width="10" style="118" customWidth="1"/>
    <col min="14599" max="14599" width="11" style="118" customWidth="1"/>
    <col min="14600" max="14600" width="10" style="118" customWidth="1"/>
    <col min="14601" max="14602" width="10.33203125" style="118" customWidth="1"/>
    <col min="14603" max="14604" width="10" style="118" customWidth="1"/>
    <col min="14605" max="14608" width="9" style="118" bestFit="1" customWidth="1"/>
    <col min="14609" max="14609" width="3.5" style="118" customWidth="1"/>
    <col min="14610" max="14610" width="6.83203125" style="118" customWidth="1"/>
    <col min="14611" max="14611" width="55.5" style="118" customWidth="1"/>
    <col min="14612" max="14849" width="8.83203125" style="118"/>
    <col min="14850" max="14850" width="53.83203125" style="118" bestFit="1" customWidth="1"/>
    <col min="14851" max="14851" width="2.1640625" style="118" customWidth="1"/>
    <col min="14852" max="14852" width="10" style="118" bestFit="1" customWidth="1"/>
    <col min="14853" max="14853" width="9.5" style="118" bestFit="1" customWidth="1"/>
    <col min="14854" max="14854" width="10" style="118" customWidth="1"/>
    <col min="14855" max="14855" width="11" style="118" customWidth="1"/>
    <col min="14856" max="14856" width="10" style="118" customWidth="1"/>
    <col min="14857" max="14858" width="10.33203125" style="118" customWidth="1"/>
    <col min="14859" max="14860" width="10" style="118" customWidth="1"/>
    <col min="14861" max="14864" width="9" style="118" bestFit="1" customWidth="1"/>
    <col min="14865" max="14865" width="3.5" style="118" customWidth="1"/>
    <col min="14866" max="14866" width="6.83203125" style="118" customWidth="1"/>
    <col min="14867" max="14867" width="55.5" style="118" customWidth="1"/>
    <col min="14868" max="15105" width="8.83203125" style="118"/>
    <col min="15106" max="15106" width="53.83203125" style="118" bestFit="1" customWidth="1"/>
    <col min="15107" max="15107" width="2.1640625" style="118" customWidth="1"/>
    <col min="15108" max="15108" width="10" style="118" bestFit="1" customWidth="1"/>
    <col min="15109" max="15109" width="9.5" style="118" bestFit="1" customWidth="1"/>
    <col min="15110" max="15110" width="10" style="118" customWidth="1"/>
    <col min="15111" max="15111" width="11" style="118" customWidth="1"/>
    <col min="15112" max="15112" width="10" style="118" customWidth="1"/>
    <col min="15113" max="15114" width="10.33203125" style="118" customWidth="1"/>
    <col min="15115" max="15116" width="10" style="118" customWidth="1"/>
    <col min="15117" max="15120" width="9" style="118" bestFit="1" customWidth="1"/>
    <col min="15121" max="15121" width="3.5" style="118" customWidth="1"/>
    <col min="15122" max="15122" width="6.83203125" style="118" customWidth="1"/>
    <col min="15123" max="15123" width="55.5" style="118" customWidth="1"/>
    <col min="15124" max="15361" width="8.83203125" style="118"/>
    <col min="15362" max="15362" width="53.83203125" style="118" bestFit="1" customWidth="1"/>
    <col min="15363" max="15363" width="2.1640625" style="118" customWidth="1"/>
    <col min="15364" max="15364" width="10" style="118" bestFit="1" customWidth="1"/>
    <col min="15365" max="15365" width="9.5" style="118" bestFit="1" customWidth="1"/>
    <col min="15366" max="15366" width="10" style="118" customWidth="1"/>
    <col min="15367" max="15367" width="11" style="118" customWidth="1"/>
    <col min="15368" max="15368" width="10" style="118" customWidth="1"/>
    <col min="15369" max="15370" width="10.33203125" style="118" customWidth="1"/>
    <col min="15371" max="15372" width="10" style="118" customWidth="1"/>
    <col min="15373" max="15376" width="9" style="118" bestFit="1" customWidth="1"/>
    <col min="15377" max="15377" width="3.5" style="118" customWidth="1"/>
    <col min="15378" max="15378" width="6.83203125" style="118" customWidth="1"/>
    <col min="15379" max="15379" width="55.5" style="118" customWidth="1"/>
    <col min="15380" max="15617" width="8.83203125" style="118"/>
    <col min="15618" max="15618" width="53.83203125" style="118" bestFit="1" customWidth="1"/>
    <col min="15619" max="15619" width="2.1640625" style="118" customWidth="1"/>
    <col min="15620" max="15620" width="10" style="118" bestFit="1" customWidth="1"/>
    <col min="15621" max="15621" width="9.5" style="118" bestFit="1" customWidth="1"/>
    <col min="15622" max="15622" width="10" style="118" customWidth="1"/>
    <col min="15623" max="15623" width="11" style="118" customWidth="1"/>
    <col min="15624" max="15624" width="10" style="118" customWidth="1"/>
    <col min="15625" max="15626" width="10.33203125" style="118" customWidth="1"/>
    <col min="15627" max="15628" width="10" style="118" customWidth="1"/>
    <col min="15629" max="15632" width="9" style="118" bestFit="1" customWidth="1"/>
    <col min="15633" max="15633" width="3.5" style="118" customWidth="1"/>
    <col min="15634" max="15634" width="6.83203125" style="118" customWidth="1"/>
    <col min="15635" max="15635" width="55.5" style="118" customWidth="1"/>
    <col min="15636" max="15873" width="8.83203125" style="118"/>
    <col min="15874" max="15874" width="53.83203125" style="118" bestFit="1" customWidth="1"/>
    <col min="15875" max="15875" width="2.1640625" style="118" customWidth="1"/>
    <col min="15876" max="15876" width="10" style="118" bestFit="1" customWidth="1"/>
    <col min="15877" max="15877" width="9.5" style="118" bestFit="1" customWidth="1"/>
    <col min="15878" max="15878" width="10" style="118" customWidth="1"/>
    <col min="15879" max="15879" width="11" style="118" customWidth="1"/>
    <col min="15880" max="15880" width="10" style="118" customWidth="1"/>
    <col min="15881" max="15882" width="10.33203125" style="118" customWidth="1"/>
    <col min="15883" max="15884" width="10" style="118" customWidth="1"/>
    <col min="15885" max="15888" width="9" style="118" bestFit="1" customWidth="1"/>
    <col min="15889" max="15889" width="3.5" style="118" customWidth="1"/>
    <col min="15890" max="15890" width="6.83203125" style="118" customWidth="1"/>
    <col min="15891" max="15891" width="55.5" style="118" customWidth="1"/>
    <col min="15892" max="16129" width="8.83203125" style="118"/>
    <col min="16130" max="16130" width="53.83203125" style="118" bestFit="1" customWidth="1"/>
    <col min="16131" max="16131" width="2.1640625" style="118" customWidth="1"/>
    <col min="16132" max="16132" width="10" style="118" bestFit="1" customWidth="1"/>
    <col min="16133" max="16133" width="9.5" style="118" bestFit="1" customWidth="1"/>
    <col min="16134" max="16134" width="10" style="118" customWidth="1"/>
    <col min="16135" max="16135" width="11" style="118" customWidth="1"/>
    <col min="16136" max="16136" width="10" style="118" customWidth="1"/>
    <col min="16137" max="16138" width="10.33203125" style="118" customWidth="1"/>
    <col min="16139" max="16140" width="10" style="118" customWidth="1"/>
    <col min="16141" max="16144" width="9" style="118" bestFit="1" customWidth="1"/>
    <col min="16145" max="16145" width="3.5" style="118" customWidth="1"/>
    <col min="16146" max="16146" width="6.83203125" style="118" customWidth="1"/>
    <col min="16147" max="16147" width="55.5" style="118" customWidth="1"/>
    <col min="16148" max="16384" width="8.83203125" style="118"/>
  </cols>
  <sheetData>
    <row r="1" spans="1:19">
      <c r="A1" s="117" t="s">
        <v>0</v>
      </c>
      <c r="B1" s="157" t="str">
        <f>D1_</f>
        <v>North Shore Middle School</v>
      </c>
      <c r="C1" s="156"/>
      <c r="E1" s="119"/>
      <c r="F1" s="213"/>
      <c r="G1" s="119"/>
      <c r="H1" s="119"/>
      <c r="I1" s="119"/>
      <c r="J1" s="119"/>
      <c r="K1" s="119"/>
      <c r="L1" s="119"/>
      <c r="M1" s="119"/>
      <c r="N1" s="119"/>
      <c r="O1" s="119"/>
      <c r="P1" s="120" t="s">
        <v>243</v>
      </c>
      <c r="S1" s="154" t="s">
        <v>302</v>
      </c>
    </row>
    <row r="2" spans="1:19">
      <c r="A2" s="122"/>
      <c r="B2" s="123"/>
      <c r="C2" s="124"/>
      <c r="D2" s="124"/>
      <c r="E2" s="127"/>
      <c r="F2" s="127"/>
      <c r="G2" s="127"/>
      <c r="H2" s="124"/>
      <c r="I2" s="124"/>
      <c r="J2" s="124"/>
      <c r="K2" s="124"/>
      <c r="L2" s="124"/>
      <c r="M2" s="124"/>
      <c r="N2" s="124"/>
      <c r="O2" s="124"/>
      <c r="P2" s="124"/>
      <c r="S2" s="163" t="s">
        <v>301</v>
      </c>
    </row>
    <row r="3" spans="1:19" ht="13">
      <c r="A3" s="257" t="s">
        <v>244</v>
      </c>
      <c r="B3" s="257"/>
      <c r="C3" s="257"/>
      <c r="D3" s="257"/>
      <c r="E3" s="257"/>
      <c r="F3" s="257"/>
      <c r="G3" s="257"/>
      <c r="H3" s="257"/>
      <c r="I3" s="257"/>
      <c r="J3" s="257"/>
      <c r="K3" s="257"/>
      <c r="L3" s="257"/>
      <c r="M3" s="257"/>
      <c r="N3" s="257"/>
      <c r="O3" s="257"/>
      <c r="P3" s="257"/>
      <c r="S3" s="164" t="s">
        <v>303</v>
      </c>
    </row>
    <row r="4" spans="1:19">
      <c r="A4" s="258"/>
      <c r="B4" s="258"/>
      <c r="C4" s="258"/>
      <c r="D4" s="258"/>
      <c r="E4" s="258"/>
      <c r="F4" s="258"/>
      <c r="G4" s="258"/>
      <c r="H4" s="258"/>
      <c r="I4" s="258"/>
      <c r="J4" s="258"/>
      <c r="K4" s="258"/>
      <c r="L4" s="258"/>
      <c r="M4" s="258"/>
      <c r="N4" s="258"/>
      <c r="O4" s="258"/>
      <c r="P4" s="258"/>
      <c r="S4" s="196"/>
    </row>
    <row r="5" spans="1:19">
      <c r="A5" s="125"/>
      <c r="B5" s="126"/>
      <c r="C5" s="127"/>
      <c r="D5" s="127"/>
      <c r="E5" s="127"/>
      <c r="F5" s="127"/>
      <c r="G5" s="127"/>
      <c r="H5" s="127"/>
      <c r="I5" s="127"/>
      <c r="J5" s="127"/>
      <c r="K5" s="127"/>
      <c r="L5" s="127"/>
      <c r="M5" s="127"/>
      <c r="N5" s="127"/>
      <c r="O5" s="127"/>
      <c r="P5" s="127"/>
    </row>
    <row r="6" spans="1:19" ht="16" thickBot="1">
      <c r="A6" s="128"/>
      <c r="B6" s="129"/>
      <c r="C6" s="129"/>
      <c r="D6" s="130" t="s">
        <v>245</v>
      </c>
      <c r="E6" s="130"/>
      <c r="F6" s="130"/>
      <c r="G6" s="130"/>
      <c r="H6" s="130"/>
      <c r="I6" s="130"/>
      <c r="J6" s="130"/>
      <c r="K6" s="130"/>
      <c r="L6" s="130"/>
      <c r="M6" s="130"/>
      <c r="N6" s="130"/>
      <c r="O6" s="130"/>
      <c r="P6" s="131"/>
      <c r="R6" s="132" t="s">
        <v>3</v>
      </c>
      <c r="S6" s="195" t="s">
        <v>4</v>
      </c>
    </row>
    <row r="7" spans="1:19" ht="13" thickBot="1">
      <c r="A7" s="133" t="s">
        <v>3</v>
      </c>
      <c r="B7" s="134" t="s">
        <v>246</v>
      </c>
      <c r="D7" s="135" t="s">
        <v>247</v>
      </c>
      <c r="E7" s="135" t="s">
        <v>248</v>
      </c>
      <c r="F7" s="135" t="s">
        <v>249</v>
      </c>
      <c r="G7" s="135" t="s">
        <v>250</v>
      </c>
      <c r="H7" s="135" t="s">
        <v>251</v>
      </c>
      <c r="I7" s="135" t="s">
        <v>252</v>
      </c>
      <c r="J7" s="135" t="s">
        <v>253</v>
      </c>
      <c r="K7" s="135" t="s">
        <v>254</v>
      </c>
      <c r="L7" s="135" t="s">
        <v>255</v>
      </c>
      <c r="M7" s="135" t="s">
        <v>256</v>
      </c>
      <c r="N7" s="135" t="s">
        <v>257</v>
      </c>
      <c r="O7" s="135" t="s">
        <v>258</v>
      </c>
      <c r="P7" s="135" t="s">
        <v>259</v>
      </c>
    </row>
    <row r="9" spans="1:19">
      <c r="A9" s="136"/>
      <c r="B9" s="137" t="s">
        <v>260</v>
      </c>
      <c r="C9" s="138"/>
      <c r="D9" s="139"/>
      <c r="E9" s="139"/>
      <c r="F9" s="139"/>
      <c r="G9" s="139"/>
      <c r="H9" s="139"/>
      <c r="I9" s="139"/>
      <c r="J9" s="139"/>
      <c r="K9" s="139"/>
      <c r="L9" s="139"/>
      <c r="M9" s="139"/>
      <c r="N9" s="139"/>
      <c r="O9" s="139"/>
      <c r="P9" s="139"/>
    </row>
    <row r="10" spans="1:19">
      <c r="B10" s="140" t="s">
        <v>261</v>
      </c>
      <c r="D10" s="141"/>
      <c r="E10" s="141"/>
      <c r="F10" s="141"/>
      <c r="G10" s="141"/>
      <c r="H10" s="141"/>
      <c r="I10" s="141"/>
      <c r="J10" s="141"/>
      <c r="K10" s="141"/>
      <c r="L10" s="141"/>
      <c r="M10" s="141"/>
      <c r="N10" s="141"/>
      <c r="O10" s="141"/>
      <c r="P10" s="141"/>
    </row>
    <row r="11" spans="1:19">
      <c r="A11" s="121">
        <f t="shared" ref="A11:A44" si="0">R11</f>
        <v>1</v>
      </c>
      <c r="B11" s="142" t="s">
        <v>262</v>
      </c>
      <c r="D11" s="143">
        <f t="shared" ref="D11:D26" si="1">SUM(E11:P11)</f>
        <v>605558</v>
      </c>
      <c r="E11" s="144">
        <f>('A1. BudgetSumm'!G9+'A1. BudgetSumm'!G10)*0.5</f>
        <v>302779</v>
      </c>
      <c r="F11" s="144"/>
      <c r="G11" s="144"/>
      <c r="H11" s="144">
        <f>('A1. BudgetSumm'!G9+'A1. BudgetSumm'!G10)*0.4</f>
        <v>242223.2</v>
      </c>
      <c r="I11" s="144"/>
      <c r="J11" s="144">
        <f>('A1. BudgetSumm'!G9+'A1. BudgetSumm'!G10)*0.1</f>
        <v>60555.8</v>
      </c>
      <c r="K11" s="144"/>
      <c r="L11" s="144"/>
      <c r="M11" s="144"/>
      <c r="N11" s="144"/>
      <c r="O11" s="144"/>
      <c r="P11" s="144"/>
      <c r="R11" s="121">
        <v>1</v>
      </c>
      <c r="S11" s="193" t="s">
        <v>263</v>
      </c>
    </row>
    <row r="12" spans="1:19" ht="24">
      <c r="A12" s="121">
        <f t="shared" si="0"/>
        <v>2</v>
      </c>
      <c r="B12" s="142" t="s">
        <v>264</v>
      </c>
      <c r="D12" s="143">
        <f>SUM(E12:P12)</f>
        <v>67525</v>
      </c>
      <c r="E12" s="144"/>
      <c r="F12" s="144"/>
      <c r="G12" s="144"/>
      <c r="H12" s="144"/>
      <c r="I12" s="144"/>
      <c r="J12" s="144">
        <f>'A1. BudgetSumm'!G12+'A1. BudgetSumm'!G14</f>
        <v>67525</v>
      </c>
      <c r="K12" s="144"/>
      <c r="L12" s="144"/>
      <c r="M12" s="144"/>
      <c r="N12" s="144"/>
      <c r="O12" s="144"/>
      <c r="P12" s="144"/>
      <c r="R12" s="121">
        <v>2</v>
      </c>
      <c r="S12" s="193" t="s">
        <v>265</v>
      </c>
    </row>
    <row r="13" spans="1:19">
      <c r="A13" s="136">
        <f t="shared" si="0"/>
        <v>3</v>
      </c>
      <c r="B13" s="145" t="s">
        <v>266</v>
      </c>
      <c r="D13" s="146"/>
      <c r="E13" s="146"/>
      <c r="F13" s="146"/>
      <c r="G13" s="146"/>
      <c r="H13" s="146"/>
      <c r="I13" s="146"/>
      <c r="J13" s="146"/>
      <c r="K13" s="146"/>
      <c r="L13" s="146"/>
      <c r="M13" s="146"/>
      <c r="N13" s="146"/>
      <c r="O13" s="146"/>
      <c r="P13" s="146"/>
      <c r="R13" s="121">
        <v>3</v>
      </c>
    </row>
    <row r="14" spans="1:19">
      <c r="A14" s="121">
        <f t="shared" si="0"/>
        <v>4</v>
      </c>
      <c r="B14" s="142" t="s">
        <v>267</v>
      </c>
      <c r="D14" s="143">
        <f t="shared" si="1"/>
        <v>5724.9999999999991</v>
      </c>
      <c r="E14" s="144">
        <f>'A1. BudgetSumm'!$G$17/12</f>
        <v>477.08333333333331</v>
      </c>
      <c r="F14" s="144">
        <f>'A1. BudgetSumm'!$G$17/12</f>
        <v>477.08333333333331</v>
      </c>
      <c r="G14" s="144">
        <f>'A1. BudgetSumm'!$G$17/12</f>
        <v>477.08333333333331</v>
      </c>
      <c r="H14" s="144">
        <f>'A1. BudgetSumm'!$G$17/12</f>
        <v>477.08333333333331</v>
      </c>
      <c r="I14" s="144">
        <f>'A1. BudgetSumm'!$G$17/12</f>
        <v>477.08333333333331</v>
      </c>
      <c r="J14" s="144">
        <f>'A1. BudgetSumm'!$G$17/12</f>
        <v>477.08333333333331</v>
      </c>
      <c r="K14" s="144">
        <f>'A1. BudgetSumm'!$G$17/12</f>
        <v>477.08333333333331</v>
      </c>
      <c r="L14" s="144">
        <f>'A1. BudgetSumm'!$G$17/12</f>
        <v>477.08333333333331</v>
      </c>
      <c r="M14" s="144">
        <f>'A1. BudgetSumm'!$G$17/12</f>
        <v>477.08333333333331</v>
      </c>
      <c r="N14" s="144">
        <f>'A1. BudgetSumm'!$G$17/12</f>
        <v>477.08333333333331</v>
      </c>
      <c r="O14" s="144">
        <f>'A1. BudgetSumm'!$G$17/12</f>
        <v>477.08333333333331</v>
      </c>
      <c r="P14" s="144">
        <f>'A1. BudgetSumm'!$G$17/12</f>
        <v>477.08333333333331</v>
      </c>
      <c r="R14" s="121">
        <v>4</v>
      </c>
      <c r="S14" s="193" t="s">
        <v>268</v>
      </c>
    </row>
    <row r="15" spans="1:19">
      <c r="A15" s="121">
        <f t="shared" si="0"/>
        <v>5</v>
      </c>
      <c r="B15" s="142" t="s">
        <v>269</v>
      </c>
      <c r="D15" s="143">
        <f t="shared" si="1"/>
        <v>0</v>
      </c>
      <c r="E15" s="144"/>
      <c r="F15" s="144"/>
      <c r="G15" s="144"/>
      <c r="H15" s="144"/>
      <c r="I15" s="144"/>
      <c r="J15" s="144"/>
      <c r="K15" s="144"/>
      <c r="L15" s="144"/>
      <c r="M15" s="144"/>
      <c r="N15" s="144"/>
      <c r="O15" s="144"/>
      <c r="P15" s="144"/>
      <c r="R15" s="121">
        <v>5</v>
      </c>
      <c r="S15" s="193" t="s">
        <v>270</v>
      </c>
    </row>
    <row r="16" spans="1:19">
      <c r="A16" s="121">
        <f t="shared" si="0"/>
        <v>6</v>
      </c>
      <c r="B16" s="142" t="s">
        <v>271</v>
      </c>
      <c r="D16" s="143">
        <f t="shared" si="1"/>
        <v>60499.999999999993</v>
      </c>
      <c r="E16" s="144">
        <f>('A1. BudgetSumm'!G13+'A1. BudgetSumm'!G16+'A1. BudgetSumm'!G21)/12</f>
        <v>5041.666666666667</v>
      </c>
      <c r="F16" s="144">
        <f>$E$16</f>
        <v>5041.666666666667</v>
      </c>
      <c r="G16" s="144">
        <f t="shared" ref="G16:P16" si="2">$E$16</f>
        <v>5041.666666666667</v>
      </c>
      <c r="H16" s="144">
        <f t="shared" si="2"/>
        <v>5041.666666666667</v>
      </c>
      <c r="I16" s="144">
        <f t="shared" si="2"/>
        <v>5041.666666666667</v>
      </c>
      <c r="J16" s="144">
        <f t="shared" si="2"/>
        <v>5041.666666666667</v>
      </c>
      <c r="K16" s="144">
        <f t="shared" si="2"/>
        <v>5041.666666666667</v>
      </c>
      <c r="L16" s="144">
        <f t="shared" si="2"/>
        <v>5041.666666666667</v>
      </c>
      <c r="M16" s="144">
        <f t="shared" si="2"/>
        <v>5041.666666666667</v>
      </c>
      <c r="N16" s="144">
        <f t="shared" si="2"/>
        <v>5041.666666666667</v>
      </c>
      <c r="O16" s="144">
        <f t="shared" si="2"/>
        <v>5041.666666666667</v>
      </c>
      <c r="P16" s="144">
        <f t="shared" si="2"/>
        <v>5041.666666666667</v>
      </c>
      <c r="R16" s="121">
        <v>6</v>
      </c>
      <c r="S16" s="193" t="s">
        <v>272</v>
      </c>
    </row>
    <row r="17" spans="1:19">
      <c r="A17" s="121">
        <f t="shared" si="0"/>
        <v>7</v>
      </c>
      <c r="B17" s="140" t="s">
        <v>273</v>
      </c>
      <c r="D17" s="143">
        <f t="shared" si="1"/>
        <v>0</v>
      </c>
      <c r="E17" s="144"/>
      <c r="F17" s="144"/>
      <c r="G17" s="144"/>
      <c r="H17" s="144"/>
      <c r="I17" s="144"/>
      <c r="J17" s="144"/>
      <c r="K17" s="144"/>
      <c r="L17" s="144"/>
      <c r="M17" s="144"/>
      <c r="N17" s="144"/>
      <c r="O17" s="144"/>
      <c r="P17" s="144"/>
      <c r="R17" s="121">
        <v>7</v>
      </c>
      <c r="S17" s="193" t="s">
        <v>274</v>
      </c>
    </row>
    <row r="18" spans="1:19" ht="24" outlineLevel="1">
      <c r="A18" s="121">
        <f t="shared" si="0"/>
        <v>7.1</v>
      </c>
      <c r="B18" s="147" t="s">
        <v>316</v>
      </c>
      <c r="D18" s="143">
        <f t="shared" si="1"/>
        <v>-413513.00000000006</v>
      </c>
      <c r="E18" s="144">
        <f>-SUMIF('A2. Bgt_FuncExp'!F8:F116,'A3. Estimated Cash Flow Yr1'!B18,'A2. Bgt_FuncExp'!I8:I116)/12</f>
        <v>-34459.416666666664</v>
      </c>
      <c r="F18" s="144">
        <f>$E$18</f>
        <v>-34459.416666666664</v>
      </c>
      <c r="G18" s="144">
        <f>$E$18</f>
        <v>-34459.416666666664</v>
      </c>
      <c r="H18" s="144">
        <f>$E$18</f>
        <v>-34459.416666666664</v>
      </c>
      <c r="I18" s="144">
        <f t="shared" ref="I18:P18" si="3">$E$18</f>
        <v>-34459.416666666664</v>
      </c>
      <c r="J18" s="144">
        <f t="shared" si="3"/>
        <v>-34459.416666666664</v>
      </c>
      <c r="K18" s="144">
        <f t="shared" si="3"/>
        <v>-34459.416666666664</v>
      </c>
      <c r="L18" s="144">
        <f t="shared" si="3"/>
        <v>-34459.416666666664</v>
      </c>
      <c r="M18" s="144">
        <f t="shared" si="3"/>
        <v>-34459.416666666664</v>
      </c>
      <c r="N18" s="144">
        <f t="shared" si="3"/>
        <v>-34459.416666666664</v>
      </c>
      <c r="O18" s="144">
        <f t="shared" si="3"/>
        <v>-34459.416666666664</v>
      </c>
      <c r="P18" s="144">
        <f t="shared" si="3"/>
        <v>-34459.416666666664</v>
      </c>
      <c r="R18" s="148">
        <v>7.1</v>
      </c>
      <c r="S18" s="193" t="s">
        <v>275</v>
      </c>
    </row>
    <row r="19" spans="1:19" ht="24" outlineLevel="1">
      <c r="A19" s="121">
        <f t="shared" si="0"/>
        <v>7.2</v>
      </c>
      <c r="B19" s="149" t="s">
        <v>317</v>
      </c>
      <c r="D19" s="143">
        <f t="shared" si="1"/>
        <v>-141830.00000000003</v>
      </c>
      <c r="E19" s="144">
        <f>-SUMIF('A2. Bgt_FuncExp'!$F$8:$F$116,'A3. Estimated Cash Flow Yr1'!B19,'A2. Bgt_FuncExp'!$I$8:$I$116)/12</f>
        <v>-11819.166666666666</v>
      </c>
      <c r="F19" s="144">
        <f>$E$19</f>
        <v>-11819.166666666666</v>
      </c>
      <c r="G19" s="144">
        <f t="shared" ref="G19:P19" si="4">$E$19</f>
        <v>-11819.166666666666</v>
      </c>
      <c r="H19" s="144">
        <f t="shared" si="4"/>
        <v>-11819.166666666666</v>
      </c>
      <c r="I19" s="144">
        <f t="shared" si="4"/>
        <v>-11819.166666666666</v>
      </c>
      <c r="J19" s="144">
        <f t="shared" si="4"/>
        <v>-11819.166666666666</v>
      </c>
      <c r="K19" s="144">
        <f t="shared" si="4"/>
        <v>-11819.166666666666</v>
      </c>
      <c r="L19" s="144">
        <f t="shared" si="4"/>
        <v>-11819.166666666666</v>
      </c>
      <c r="M19" s="144">
        <f t="shared" si="4"/>
        <v>-11819.166666666666</v>
      </c>
      <c r="N19" s="144">
        <f t="shared" si="4"/>
        <v>-11819.166666666666</v>
      </c>
      <c r="O19" s="144">
        <f t="shared" si="4"/>
        <v>-11819.166666666666</v>
      </c>
      <c r="P19" s="144">
        <f t="shared" si="4"/>
        <v>-11819.166666666666</v>
      </c>
      <c r="R19" s="148">
        <v>7.2</v>
      </c>
      <c r="S19" s="193" t="s">
        <v>275</v>
      </c>
    </row>
    <row r="20" spans="1:19" ht="24" outlineLevel="1">
      <c r="A20" s="121">
        <f t="shared" si="0"/>
        <v>7.3</v>
      </c>
      <c r="B20" s="149" t="s">
        <v>318</v>
      </c>
      <c r="D20" s="143">
        <f t="shared" si="1"/>
        <v>-26600.000000000004</v>
      </c>
      <c r="E20" s="144">
        <f>-SUMIF('A2. Bgt_FuncExp'!$F$8:$F$116,'A3. Estimated Cash Flow Yr1'!B20,'A2. Bgt_FuncExp'!$I$8:$I$116)/12</f>
        <v>-2216.6666666666665</v>
      </c>
      <c r="F20" s="144">
        <f>$E$20</f>
        <v>-2216.6666666666665</v>
      </c>
      <c r="G20" s="144">
        <f t="shared" ref="G20:P20" si="5">$E$20</f>
        <v>-2216.6666666666665</v>
      </c>
      <c r="H20" s="144">
        <f t="shared" si="5"/>
        <v>-2216.6666666666665</v>
      </c>
      <c r="I20" s="144">
        <f t="shared" si="5"/>
        <v>-2216.6666666666665</v>
      </c>
      <c r="J20" s="144">
        <f t="shared" si="5"/>
        <v>-2216.6666666666665</v>
      </c>
      <c r="K20" s="144">
        <f t="shared" si="5"/>
        <v>-2216.6666666666665</v>
      </c>
      <c r="L20" s="144">
        <f t="shared" si="5"/>
        <v>-2216.6666666666665</v>
      </c>
      <c r="M20" s="144">
        <f t="shared" si="5"/>
        <v>-2216.6666666666665</v>
      </c>
      <c r="N20" s="144">
        <f t="shared" si="5"/>
        <v>-2216.6666666666665</v>
      </c>
      <c r="O20" s="144">
        <f t="shared" si="5"/>
        <v>-2216.6666666666665</v>
      </c>
      <c r="P20" s="144">
        <f t="shared" si="5"/>
        <v>-2216.6666666666665</v>
      </c>
      <c r="R20" s="148">
        <v>7.3</v>
      </c>
      <c r="S20" s="193" t="s">
        <v>275</v>
      </c>
    </row>
    <row r="21" spans="1:19" ht="24" outlineLevel="1">
      <c r="A21" s="121">
        <f t="shared" si="0"/>
        <v>7.4</v>
      </c>
      <c r="B21" s="149" t="s">
        <v>319</v>
      </c>
      <c r="D21" s="143">
        <f t="shared" si="1"/>
        <v>-116379.99999999999</v>
      </c>
      <c r="E21" s="144">
        <f>-SUMIF('A2. Bgt_FuncExp'!$F$8:$F$116,'A3. Estimated Cash Flow Yr1'!B21,'A2. Bgt_FuncExp'!$I$8:$I$116)/12</f>
        <v>-9698.3333333333339</v>
      </c>
      <c r="F21" s="144">
        <f>$E$21</f>
        <v>-9698.3333333333339</v>
      </c>
      <c r="G21" s="144">
        <f t="shared" ref="G21:P21" si="6">$E$21</f>
        <v>-9698.3333333333339</v>
      </c>
      <c r="H21" s="144">
        <f t="shared" si="6"/>
        <v>-9698.3333333333339</v>
      </c>
      <c r="I21" s="144">
        <f t="shared" si="6"/>
        <v>-9698.3333333333339</v>
      </c>
      <c r="J21" s="144">
        <f t="shared" si="6"/>
        <v>-9698.3333333333339</v>
      </c>
      <c r="K21" s="144">
        <f t="shared" si="6"/>
        <v>-9698.3333333333339</v>
      </c>
      <c r="L21" s="144">
        <f t="shared" si="6"/>
        <v>-9698.3333333333339</v>
      </c>
      <c r="M21" s="144">
        <f t="shared" si="6"/>
        <v>-9698.3333333333339</v>
      </c>
      <c r="N21" s="144">
        <f t="shared" si="6"/>
        <v>-9698.3333333333339</v>
      </c>
      <c r="O21" s="144">
        <f t="shared" si="6"/>
        <v>-9698.3333333333339</v>
      </c>
      <c r="P21" s="144">
        <f t="shared" si="6"/>
        <v>-9698.3333333333339</v>
      </c>
      <c r="R21" s="148">
        <v>7.4</v>
      </c>
      <c r="S21" s="193" t="s">
        <v>275</v>
      </c>
    </row>
    <row r="22" spans="1:19" ht="24" outlineLevel="1">
      <c r="A22" s="121">
        <f t="shared" si="0"/>
        <v>7.5</v>
      </c>
      <c r="B22" s="149" t="s">
        <v>320</v>
      </c>
      <c r="D22" s="143">
        <f t="shared" si="1"/>
        <v>-9700</v>
      </c>
      <c r="E22" s="144">
        <f>-SUMIF('A2. Bgt_FuncExp'!$F$8:$F$116,'A3. Estimated Cash Flow Yr1'!B22,'A2. Bgt_FuncExp'!$I$8:$I$116)/12</f>
        <v>-808.33333333333337</v>
      </c>
      <c r="F22" s="144">
        <f>$E$22</f>
        <v>-808.33333333333337</v>
      </c>
      <c r="G22" s="144">
        <f t="shared" ref="G22:P22" si="7">$E$22</f>
        <v>-808.33333333333337</v>
      </c>
      <c r="H22" s="144">
        <f t="shared" si="7"/>
        <v>-808.33333333333337</v>
      </c>
      <c r="I22" s="144">
        <f t="shared" si="7"/>
        <v>-808.33333333333337</v>
      </c>
      <c r="J22" s="144">
        <f t="shared" si="7"/>
        <v>-808.33333333333337</v>
      </c>
      <c r="K22" s="144">
        <f t="shared" si="7"/>
        <v>-808.33333333333337</v>
      </c>
      <c r="L22" s="144">
        <f t="shared" si="7"/>
        <v>-808.33333333333337</v>
      </c>
      <c r="M22" s="144">
        <f t="shared" si="7"/>
        <v>-808.33333333333337</v>
      </c>
      <c r="N22" s="144">
        <f t="shared" si="7"/>
        <v>-808.33333333333337</v>
      </c>
      <c r="O22" s="144">
        <f t="shared" si="7"/>
        <v>-808.33333333333337</v>
      </c>
      <c r="P22" s="144">
        <f t="shared" si="7"/>
        <v>-808.33333333333337</v>
      </c>
      <c r="R22" s="148">
        <v>7.5</v>
      </c>
      <c r="S22" s="193" t="s">
        <v>275</v>
      </c>
    </row>
    <row r="23" spans="1:19" ht="24" outlineLevel="1">
      <c r="A23" s="121">
        <f t="shared" si="0"/>
        <v>7.6</v>
      </c>
      <c r="B23" s="149" t="s">
        <v>321</v>
      </c>
      <c r="D23" s="143">
        <f t="shared" si="1"/>
        <v>0</v>
      </c>
      <c r="E23" s="144">
        <v>0</v>
      </c>
      <c r="F23" s="144">
        <f>$E$23</f>
        <v>0</v>
      </c>
      <c r="G23" s="144">
        <f t="shared" ref="G23:P23" si="8">$E$23</f>
        <v>0</v>
      </c>
      <c r="H23" s="144">
        <f t="shared" si="8"/>
        <v>0</v>
      </c>
      <c r="I23" s="144">
        <f t="shared" si="8"/>
        <v>0</v>
      </c>
      <c r="J23" s="144">
        <f t="shared" si="8"/>
        <v>0</v>
      </c>
      <c r="K23" s="144">
        <f t="shared" si="8"/>
        <v>0</v>
      </c>
      <c r="L23" s="144">
        <f t="shared" si="8"/>
        <v>0</v>
      </c>
      <c r="M23" s="144">
        <f t="shared" si="8"/>
        <v>0</v>
      </c>
      <c r="N23" s="144">
        <f t="shared" si="8"/>
        <v>0</v>
      </c>
      <c r="O23" s="144">
        <f t="shared" si="8"/>
        <v>0</v>
      </c>
      <c r="P23" s="144">
        <f t="shared" si="8"/>
        <v>0</v>
      </c>
      <c r="R23" s="148">
        <v>7.6</v>
      </c>
      <c r="S23" s="193" t="s">
        <v>275</v>
      </c>
    </row>
    <row r="24" spans="1:19" ht="24" outlineLevel="1">
      <c r="A24" s="121">
        <f t="shared" si="0"/>
        <v>7.7</v>
      </c>
      <c r="B24" s="149"/>
      <c r="D24" s="143">
        <f t="shared" si="1"/>
        <v>0</v>
      </c>
      <c r="E24" s="144"/>
      <c r="F24" s="144"/>
      <c r="G24" s="144"/>
      <c r="H24" s="144"/>
      <c r="I24" s="144"/>
      <c r="J24" s="144"/>
      <c r="K24" s="144"/>
      <c r="L24" s="144"/>
      <c r="M24" s="144"/>
      <c r="N24" s="144"/>
      <c r="O24" s="144"/>
      <c r="P24" s="144"/>
      <c r="R24" s="148">
        <v>7.7</v>
      </c>
      <c r="S24" s="193" t="s">
        <v>275</v>
      </c>
    </row>
    <row r="25" spans="1:19" ht="24" outlineLevel="1">
      <c r="A25" s="121">
        <f t="shared" si="0"/>
        <v>7.8</v>
      </c>
      <c r="B25" s="149"/>
      <c r="D25" s="143">
        <f t="shared" si="1"/>
        <v>0</v>
      </c>
      <c r="E25" s="144"/>
      <c r="F25" s="144"/>
      <c r="G25" s="144"/>
      <c r="H25" s="144"/>
      <c r="I25" s="144"/>
      <c r="J25" s="144"/>
      <c r="K25" s="144"/>
      <c r="L25" s="144"/>
      <c r="M25" s="144"/>
      <c r="N25" s="144"/>
      <c r="O25" s="144"/>
      <c r="P25" s="144"/>
      <c r="R25" s="148">
        <v>7.8</v>
      </c>
      <c r="S25" s="193" t="s">
        <v>275</v>
      </c>
    </row>
    <row r="26" spans="1:19" ht="24" outlineLevel="1">
      <c r="A26" s="121">
        <f t="shared" si="0"/>
        <v>7.9</v>
      </c>
      <c r="B26" s="147"/>
      <c r="D26" s="143">
        <f t="shared" si="1"/>
        <v>0</v>
      </c>
      <c r="E26" s="144"/>
      <c r="F26" s="144"/>
      <c r="G26" s="144"/>
      <c r="H26" s="144"/>
      <c r="I26" s="144"/>
      <c r="J26" s="144"/>
      <c r="K26" s="144"/>
      <c r="L26" s="144"/>
      <c r="M26" s="144"/>
      <c r="N26" s="144"/>
      <c r="O26" s="144"/>
      <c r="P26" s="144"/>
      <c r="R26" s="148">
        <v>7.9</v>
      </c>
      <c r="S26" s="193" t="s">
        <v>275</v>
      </c>
    </row>
    <row r="27" spans="1:19">
      <c r="A27" s="121">
        <f t="shared" si="0"/>
        <v>8</v>
      </c>
      <c r="B27" s="140" t="s">
        <v>276</v>
      </c>
      <c r="D27" s="150">
        <f>SUM(D11:D26)</f>
        <v>31284.999999999927</v>
      </c>
      <c r="E27" s="150">
        <f>SUM(E11:E26)</f>
        <v>249295.83333333331</v>
      </c>
      <c r="F27" s="150">
        <f t="shared" ref="F27:P27" si="9">SUM(F11:F26)</f>
        <v>-53483.166666666664</v>
      </c>
      <c r="G27" s="150">
        <f t="shared" si="9"/>
        <v>-53483.166666666664</v>
      </c>
      <c r="H27" s="150">
        <f t="shared" si="9"/>
        <v>188740.03333333335</v>
      </c>
      <c r="I27" s="150">
        <f t="shared" si="9"/>
        <v>-53483.166666666664</v>
      </c>
      <c r="J27" s="150">
        <f t="shared" si="9"/>
        <v>74597.633333333331</v>
      </c>
      <c r="K27" s="150">
        <f t="shared" si="9"/>
        <v>-53483.166666666664</v>
      </c>
      <c r="L27" s="150">
        <f t="shared" si="9"/>
        <v>-53483.166666666664</v>
      </c>
      <c r="M27" s="150">
        <f t="shared" si="9"/>
        <v>-53483.166666666664</v>
      </c>
      <c r="N27" s="150">
        <f t="shared" si="9"/>
        <v>-53483.166666666664</v>
      </c>
      <c r="O27" s="150">
        <f t="shared" si="9"/>
        <v>-53483.166666666664</v>
      </c>
      <c r="P27" s="150">
        <f t="shared" si="9"/>
        <v>-53483.166666666664</v>
      </c>
      <c r="R27" s="121">
        <v>8</v>
      </c>
      <c r="S27" s="193" t="s">
        <v>30</v>
      </c>
    </row>
    <row r="28" spans="1:19">
      <c r="B28" s="142" t="s">
        <v>277</v>
      </c>
      <c r="D28" s="151"/>
      <c r="E28" s="151"/>
      <c r="F28" s="151"/>
      <c r="G28" s="151"/>
      <c r="H28" s="151"/>
      <c r="I28" s="151"/>
      <c r="J28" s="151"/>
      <c r="K28" s="151"/>
      <c r="L28" s="151"/>
      <c r="M28" s="151"/>
      <c r="N28" s="151"/>
      <c r="O28" s="151"/>
      <c r="P28" s="151"/>
    </row>
    <row r="29" spans="1:19">
      <c r="B29" s="152" t="s">
        <v>278</v>
      </c>
      <c r="D29" s="151"/>
      <c r="E29" s="151"/>
      <c r="F29" s="151"/>
      <c r="G29" s="151"/>
      <c r="H29" s="151"/>
      <c r="I29" s="151"/>
      <c r="J29" s="151"/>
      <c r="K29" s="151"/>
      <c r="L29" s="151"/>
      <c r="M29" s="151"/>
      <c r="N29" s="151"/>
      <c r="O29" s="151"/>
      <c r="P29" s="151"/>
    </row>
    <row r="30" spans="1:19">
      <c r="A30" s="121">
        <f t="shared" si="0"/>
        <v>9</v>
      </c>
      <c r="B30" s="142" t="s">
        <v>279</v>
      </c>
      <c r="D30" s="143">
        <f>SUM(E30:P30)</f>
        <v>0</v>
      </c>
      <c r="E30" s="144"/>
      <c r="F30" s="144"/>
      <c r="G30" s="144"/>
      <c r="H30" s="144"/>
      <c r="I30" s="144"/>
      <c r="J30" s="144"/>
      <c r="K30" s="144"/>
      <c r="L30" s="144"/>
      <c r="M30" s="144"/>
      <c r="N30" s="144"/>
      <c r="O30" s="144"/>
      <c r="P30" s="144"/>
      <c r="R30" s="121">
        <f>R27+1</f>
        <v>9</v>
      </c>
      <c r="S30" s="193" t="s">
        <v>280</v>
      </c>
    </row>
    <row r="31" spans="1:19">
      <c r="A31" s="121">
        <f t="shared" si="0"/>
        <v>10</v>
      </c>
      <c r="B31" s="142" t="s">
        <v>281</v>
      </c>
      <c r="D31" s="143">
        <f>SUM(E31:P31)</f>
        <v>0</v>
      </c>
      <c r="E31" s="144"/>
      <c r="F31" s="144"/>
      <c r="G31" s="144"/>
      <c r="H31" s="144"/>
      <c r="I31" s="144"/>
      <c r="J31" s="144"/>
      <c r="K31" s="144"/>
      <c r="L31" s="144"/>
      <c r="M31" s="144"/>
      <c r="N31" s="144"/>
      <c r="O31" s="144"/>
      <c r="P31" s="144"/>
      <c r="R31" s="121">
        <f>R30+1</f>
        <v>10</v>
      </c>
      <c r="S31" s="193" t="s">
        <v>282</v>
      </c>
    </row>
    <row r="32" spans="1:19">
      <c r="A32" s="121">
        <f t="shared" si="0"/>
        <v>11</v>
      </c>
      <c r="B32" s="142" t="s">
        <v>283</v>
      </c>
      <c r="D32" s="150">
        <f>SUM(E30:P31)</f>
        <v>0</v>
      </c>
      <c r="E32" s="150">
        <f>SUM(E30:P31)</f>
        <v>0</v>
      </c>
      <c r="F32" s="150">
        <f>SUM(F30:P31)</f>
        <v>0</v>
      </c>
      <c r="G32" s="150">
        <f>SUM(G30:P31)</f>
        <v>0</v>
      </c>
      <c r="H32" s="150">
        <f>SUM(H30:P31)</f>
        <v>0</v>
      </c>
      <c r="I32" s="150">
        <f>SUM(I30:P31)</f>
        <v>0</v>
      </c>
      <c r="J32" s="150">
        <f>SUM(J30:P31)</f>
        <v>0</v>
      </c>
      <c r="K32" s="150">
        <f>SUM(K30:P31)</f>
        <v>0</v>
      </c>
      <c r="L32" s="150">
        <f>SUM(L30:P31)</f>
        <v>0</v>
      </c>
      <c r="M32" s="150">
        <f>SUM(M30:P31)</f>
        <v>0</v>
      </c>
      <c r="N32" s="150">
        <f>SUM(N30:P31)</f>
        <v>0</v>
      </c>
      <c r="O32" s="150">
        <f>SUM(O30:P31)</f>
        <v>0</v>
      </c>
      <c r="P32" s="150">
        <f>SUM(P30:P31)</f>
        <v>0</v>
      </c>
      <c r="R32" s="121">
        <f>R31+1</f>
        <v>11</v>
      </c>
      <c r="S32" s="193" t="s">
        <v>284</v>
      </c>
    </row>
    <row r="33" spans="1:19">
      <c r="D33" s="151"/>
      <c r="E33" s="151"/>
      <c r="F33" s="151"/>
      <c r="G33" s="151"/>
      <c r="H33" s="151"/>
      <c r="I33" s="151"/>
      <c r="J33" s="151"/>
      <c r="K33" s="151"/>
      <c r="L33" s="151"/>
      <c r="M33" s="151"/>
      <c r="N33" s="151"/>
      <c r="O33" s="151"/>
      <c r="P33" s="151"/>
    </row>
    <row r="34" spans="1:19">
      <c r="B34" s="152" t="s">
        <v>285</v>
      </c>
      <c r="D34" s="151"/>
      <c r="E34" s="151"/>
      <c r="F34" s="151"/>
      <c r="G34" s="151"/>
      <c r="H34" s="151"/>
      <c r="I34" s="151"/>
      <c r="J34" s="151"/>
      <c r="K34" s="151"/>
      <c r="L34" s="151"/>
      <c r="M34" s="151"/>
      <c r="N34" s="151"/>
      <c r="O34" s="151"/>
      <c r="P34" s="151"/>
    </row>
    <row r="35" spans="1:19">
      <c r="A35" s="121">
        <f t="shared" si="0"/>
        <v>12</v>
      </c>
      <c r="B35" s="142" t="s">
        <v>286</v>
      </c>
      <c r="D35" s="143">
        <f>SUM(E35:P35)</f>
        <v>0</v>
      </c>
      <c r="E35" s="144"/>
      <c r="F35" s="144"/>
      <c r="G35" s="144"/>
      <c r="H35" s="144"/>
      <c r="I35" s="144"/>
      <c r="J35" s="144"/>
      <c r="K35" s="144"/>
      <c r="L35" s="144"/>
      <c r="M35" s="144"/>
      <c r="N35" s="144"/>
      <c r="O35" s="144"/>
      <c r="P35" s="144"/>
      <c r="R35" s="121">
        <f>R32+1</f>
        <v>12</v>
      </c>
      <c r="S35" s="193" t="s">
        <v>287</v>
      </c>
    </row>
    <row r="36" spans="1:19">
      <c r="A36" s="121">
        <f t="shared" si="0"/>
        <v>13</v>
      </c>
      <c r="B36" s="142" t="s">
        <v>288</v>
      </c>
      <c r="D36" s="143">
        <f>SUM(E36:P36)</f>
        <v>0</v>
      </c>
      <c r="E36" s="144"/>
      <c r="F36" s="144"/>
      <c r="G36" s="144"/>
      <c r="H36" s="144"/>
      <c r="I36" s="144"/>
      <c r="J36" s="144"/>
      <c r="K36" s="144"/>
      <c r="L36" s="144"/>
      <c r="M36" s="144"/>
      <c r="N36" s="144"/>
      <c r="O36" s="144"/>
      <c r="P36" s="144"/>
      <c r="R36" s="121">
        <f>R35+1</f>
        <v>13</v>
      </c>
      <c r="S36" s="193" t="s">
        <v>289</v>
      </c>
    </row>
    <row r="37" spans="1:19">
      <c r="A37" s="121">
        <f t="shared" si="0"/>
        <v>14</v>
      </c>
      <c r="B37" s="142" t="s">
        <v>290</v>
      </c>
      <c r="D37" s="143">
        <f>SUM(E37:P37)</f>
        <v>0</v>
      </c>
      <c r="E37" s="144"/>
      <c r="F37" s="144"/>
      <c r="G37" s="144"/>
      <c r="H37" s="144"/>
      <c r="I37" s="144"/>
      <c r="J37" s="144"/>
      <c r="K37" s="144"/>
      <c r="L37" s="144"/>
      <c r="M37" s="144"/>
      <c r="N37" s="144"/>
      <c r="O37" s="144"/>
      <c r="P37" s="144"/>
      <c r="R37" s="121">
        <f>R36+1</f>
        <v>14</v>
      </c>
      <c r="S37" s="193" t="s">
        <v>291</v>
      </c>
    </row>
    <row r="38" spans="1:19">
      <c r="A38" s="121">
        <f t="shared" si="0"/>
        <v>15</v>
      </c>
      <c r="B38" s="142" t="s">
        <v>292</v>
      </c>
      <c r="D38" s="143">
        <f>SUM(E38:P38)</f>
        <v>0</v>
      </c>
      <c r="E38" s="144"/>
      <c r="F38" s="144"/>
      <c r="G38" s="144"/>
      <c r="H38" s="144"/>
      <c r="I38" s="144"/>
      <c r="J38" s="144"/>
      <c r="K38" s="144"/>
      <c r="L38" s="144"/>
      <c r="M38" s="144"/>
      <c r="N38" s="144"/>
      <c r="O38" s="144"/>
      <c r="P38" s="144"/>
      <c r="R38" s="121">
        <f>R37+1</f>
        <v>15</v>
      </c>
      <c r="S38" s="193" t="s">
        <v>293</v>
      </c>
    </row>
    <row r="39" spans="1:19">
      <c r="A39" s="121">
        <f t="shared" si="0"/>
        <v>16</v>
      </c>
      <c r="B39" s="142" t="s">
        <v>294</v>
      </c>
      <c r="D39" s="153">
        <f>SUM(D35:D38)</f>
        <v>0</v>
      </c>
      <c r="E39" s="150">
        <f t="shared" ref="E39:P39" si="10">SUM(E35:E38)</f>
        <v>0</v>
      </c>
      <c r="F39" s="150">
        <f t="shared" si="10"/>
        <v>0</v>
      </c>
      <c r="G39" s="150">
        <f t="shared" si="10"/>
        <v>0</v>
      </c>
      <c r="H39" s="150">
        <f t="shared" si="10"/>
        <v>0</v>
      </c>
      <c r="I39" s="150">
        <f t="shared" si="10"/>
        <v>0</v>
      </c>
      <c r="J39" s="150">
        <f t="shared" si="10"/>
        <v>0</v>
      </c>
      <c r="K39" s="150">
        <f t="shared" si="10"/>
        <v>0</v>
      </c>
      <c r="L39" s="150">
        <f t="shared" si="10"/>
        <v>0</v>
      </c>
      <c r="M39" s="150">
        <f t="shared" si="10"/>
        <v>0</v>
      </c>
      <c r="N39" s="150">
        <f t="shared" si="10"/>
        <v>0</v>
      </c>
      <c r="O39" s="150">
        <f t="shared" si="10"/>
        <v>0</v>
      </c>
      <c r="P39" s="150">
        <f t="shared" si="10"/>
        <v>0</v>
      </c>
      <c r="R39" s="121">
        <f>R38+1</f>
        <v>16</v>
      </c>
      <c r="S39" s="193" t="s">
        <v>284</v>
      </c>
    </row>
    <row r="40" spans="1:19">
      <c r="D40" s="151"/>
      <c r="E40" s="151"/>
      <c r="F40" s="151"/>
      <c r="G40" s="151"/>
      <c r="H40" s="151"/>
      <c r="I40" s="151"/>
      <c r="J40" s="151"/>
      <c r="K40" s="151"/>
      <c r="L40" s="151"/>
      <c r="M40" s="151"/>
      <c r="N40" s="151"/>
      <c r="O40" s="151"/>
      <c r="P40" s="151"/>
    </row>
    <row r="41" spans="1:19">
      <c r="A41" s="121">
        <f t="shared" si="0"/>
        <v>17</v>
      </c>
      <c r="B41" s="142" t="s">
        <v>295</v>
      </c>
      <c r="D41" s="150">
        <f>D27-D32-D39</f>
        <v>31284.999999999927</v>
      </c>
      <c r="E41" s="150">
        <f>E27-E32-E39</f>
        <v>249295.83333333331</v>
      </c>
      <c r="F41" s="150">
        <f t="shared" ref="F41:P41" si="11">F27-F32-F39</f>
        <v>-53483.166666666664</v>
      </c>
      <c r="G41" s="150">
        <f t="shared" si="11"/>
        <v>-53483.166666666664</v>
      </c>
      <c r="H41" s="150">
        <f t="shared" si="11"/>
        <v>188740.03333333335</v>
      </c>
      <c r="I41" s="150">
        <f t="shared" si="11"/>
        <v>-53483.166666666664</v>
      </c>
      <c r="J41" s="150">
        <f t="shared" si="11"/>
        <v>74597.633333333331</v>
      </c>
      <c r="K41" s="150">
        <f t="shared" si="11"/>
        <v>-53483.166666666664</v>
      </c>
      <c r="L41" s="150">
        <f t="shared" si="11"/>
        <v>-53483.166666666664</v>
      </c>
      <c r="M41" s="150">
        <f t="shared" si="11"/>
        <v>-53483.166666666664</v>
      </c>
      <c r="N41" s="150">
        <f t="shared" si="11"/>
        <v>-53483.166666666664</v>
      </c>
      <c r="O41" s="150">
        <f t="shared" si="11"/>
        <v>-53483.166666666664</v>
      </c>
      <c r="P41" s="150">
        <f t="shared" si="11"/>
        <v>-53483.166666666664</v>
      </c>
      <c r="R41" s="121">
        <f>R39+1</f>
        <v>17</v>
      </c>
      <c r="S41" s="193" t="s">
        <v>284</v>
      </c>
    </row>
    <row r="42" spans="1:19">
      <c r="D42" s="151"/>
      <c r="E42" s="151"/>
      <c r="F42" s="151"/>
      <c r="G42" s="151"/>
      <c r="H42" s="151"/>
      <c r="I42" s="151"/>
      <c r="J42" s="151"/>
      <c r="K42" s="151"/>
      <c r="L42" s="151"/>
      <c r="M42" s="151"/>
      <c r="N42" s="151"/>
      <c r="O42" s="151"/>
      <c r="P42" s="151"/>
    </row>
    <row r="43" spans="1:19">
      <c r="A43" s="121">
        <f t="shared" si="0"/>
        <v>18</v>
      </c>
      <c r="B43" s="142" t="s">
        <v>296</v>
      </c>
      <c r="D43" s="150">
        <f>E43</f>
        <v>19350</v>
      </c>
      <c r="E43" s="144">
        <v>19350</v>
      </c>
      <c r="F43" s="150">
        <f t="shared" ref="F43:P43" si="12">E44</f>
        <v>268645.83333333331</v>
      </c>
      <c r="G43" s="150">
        <f t="shared" si="12"/>
        <v>215162.66666666666</v>
      </c>
      <c r="H43" s="150">
        <f t="shared" si="12"/>
        <v>161679.5</v>
      </c>
      <c r="I43" s="150">
        <f t="shared" si="12"/>
        <v>350419.53333333333</v>
      </c>
      <c r="J43" s="150">
        <f t="shared" si="12"/>
        <v>296936.36666666664</v>
      </c>
      <c r="K43" s="150">
        <f t="shared" si="12"/>
        <v>371534</v>
      </c>
      <c r="L43" s="150">
        <f t="shared" si="12"/>
        <v>318050.83333333331</v>
      </c>
      <c r="M43" s="150">
        <f t="shared" si="12"/>
        <v>264567.66666666663</v>
      </c>
      <c r="N43" s="150">
        <f t="shared" si="12"/>
        <v>211084.49999999997</v>
      </c>
      <c r="O43" s="150">
        <f t="shared" si="12"/>
        <v>157601.33333333331</v>
      </c>
      <c r="P43" s="150">
        <f t="shared" si="12"/>
        <v>104118.16666666666</v>
      </c>
      <c r="R43" s="121">
        <f>R41+1</f>
        <v>18</v>
      </c>
      <c r="S43" s="193" t="s">
        <v>297</v>
      </c>
    </row>
    <row r="44" spans="1:19">
      <c r="A44" s="121">
        <f t="shared" si="0"/>
        <v>20</v>
      </c>
      <c r="B44" s="142" t="s">
        <v>298</v>
      </c>
      <c r="D44" s="150">
        <f t="shared" ref="D44:P44" si="13">D41+D43</f>
        <v>50634.999999999927</v>
      </c>
      <c r="E44" s="150">
        <f>E41+E43</f>
        <v>268645.83333333331</v>
      </c>
      <c r="F44" s="150">
        <f t="shared" si="13"/>
        <v>215162.66666666666</v>
      </c>
      <c r="G44" s="150">
        <f t="shared" si="13"/>
        <v>161679.5</v>
      </c>
      <c r="H44" s="150">
        <f t="shared" si="13"/>
        <v>350419.53333333333</v>
      </c>
      <c r="I44" s="150">
        <f t="shared" si="13"/>
        <v>296936.36666666664</v>
      </c>
      <c r="J44" s="150">
        <f t="shared" si="13"/>
        <v>371534</v>
      </c>
      <c r="K44" s="150">
        <f t="shared" si="13"/>
        <v>318050.83333333331</v>
      </c>
      <c r="L44" s="150">
        <f t="shared" si="13"/>
        <v>264567.66666666663</v>
      </c>
      <c r="M44" s="150">
        <f t="shared" si="13"/>
        <v>211084.49999999997</v>
      </c>
      <c r="N44" s="150">
        <f t="shared" si="13"/>
        <v>157601.33333333331</v>
      </c>
      <c r="O44" s="150">
        <f t="shared" si="13"/>
        <v>104118.16666666666</v>
      </c>
      <c r="P44" s="150">
        <f t="shared" si="13"/>
        <v>50634.999999999993</v>
      </c>
      <c r="R44" s="121">
        <v>20</v>
      </c>
      <c r="S44" s="193" t="s">
        <v>284</v>
      </c>
    </row>
  </sheetData>
  <mergeCells count="2">
    <mergeCell ref="A3:P3"/>
    <mergeCell ref="A4:P4"/>
  </mergeCells>
  <pageMargins left="0.31" right="0.48" top="0.75" bottom="0.75" header="0.3" footer="0.3"/>
  <pageSetup paperSize="17" scale="63" fitToWidth="0"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115" zoomScaleSheetLayoutView="115" workbookViewId="0">
      <selection activeCell="B1" sqref="B1"/>
    </sheetView>
  </sheetViews>
  <sheetFormatPr baseColWidth="10" defaultColWidth="8.83203125" defaultRowHeight="12" outlineLevelCol="1" x14ac:dyDescent="0"/>
  <cols>
    <col min="1" max="1" width="8.83203125" style="121"/>
    <col min="2" max="2" width="53.83203125" style="118" bestFit="1" customWidth="1"/>
    <col min="3" max="3" width="2.1640625" style="118" customWidth="1"/>
    <col min="4" max="4" width="12.5" style="118" bestFit="1" customWidth="1"/>
    <col min="5" max="6" width="11" style="118" bestFit="1" customWidth="1" outlineLevel="1"/>
    <col min="7" max="7" width="11" style="118" customWidth="1" outlineLevel="1"/>
    <col min="8" max="16" width="12.5" style="118" bestFit="1" customWidth="1" outlineLevel="1"/>
    <col min="17" max="17" width="3.5" style="118" customWidth="1"/>
    <col min="18" max="18" width="6.83203125" style="121" customWidth="1"/>
    <col min="19" max="19" width="121.6640625" style="194" customWidth="1"/>
    <col min="20" max="257" width="8.83203125" style="118"/>
    <col min="258" max="258" width="53.83203125" style="118" bestFit="1" customWidth="1"/>
    <col min="259" max="259" width="2.1640625" style="118" customWidth="1"/>
    <col min="260" max="260" width="10" style="118" bestFit="1" customWidth="1"/>
    <col min="261" max="261" width="9.5" style="118" bestFit="1" customWidth="1"/>
    <col min="262" max="262" width="10" style="118" customWidth="1"/>
    <col min="263" max="263" width="11" style="118" customWidth="1"/>
    <col min="264" max="264" width="10" style="118" customWidth="1"/>
    <col min="265" max="266" width="10.33203125" style="118" customWidth="1"/>
    <col min="267" max="268" width="10" style="118" customWidth="1"/>
    <col min="269" max="272" width="9" style="118" bestFit="1" customWidth="1"/>
    <col min="273" max="273" width="3.5" style="118" customWidth="1"/>
    <col min="274" max="274" width="6.83203125" style="118" customWidth="1"/>
    <col min="275" max="275" width="55.5" style="118" customWidth="1"/>
    <col min="276" max="513" width="8.83203125" style="118"/>
    <col min="514" max="514" width="53.83203125" style="118" bestFit="1" customWidth="1"/>
    <col min="515" max="515" width="2.1640625" style="118" customWidth="1"/>
    <col min="516" max="516" width="10" style="118" bestFit="1" customWidth="1"/>
    <col min="517" max="517" width="9.5" style="118" bestFit="1" customWidth="1"/>
    <col min="518" max="518" width="10" style="118" customWidth="1"/>
    <col min="519" max="519" width="11" style="118" customWidth="1"/>
    <col min="520" max="520" width="10" style="118" customWidth="1"/>
    <col min="521" max="522" width="10.33203125" style="118" customWidth="1"/>
    <col min="523" max="524" width="10" style="118" customWidth="1"/>
    <col min="525" max="528" width="9" style="118" bestFit="1" customWidth="1"/>
    <col min="529" max="529" width="3.5" style="118" customWidth="1"/>
    <col min="530" max="530" width="6.83203125" style="118" customWidth="1"/>
    <col min="531" max="531" width="55.5" style="118" customWidth="1"/>
    <col min="532" max="769" width="8.83203125" style="118"/>
    <col min="770" max="770" width="53.83203125" style="118" bestFit="1" customWidth="1"/>
    <col min="771" max="771" width="2.1640625" style="118" customWidth="1"/>
    <col min="772" max="772" width="10" style="118" bestFit="1" customWidth="1"/>
    <col min="773" max="773" width="9.5" style="118" bestFit="1" customWidth="1"/>
    <col min="774" max="774" width="10" style="118" customWidth="1"/>
    <col min="775" max="775" width="11" style="118" customWidth="1"/>
    <col min="776" max="776" width="10" style="118" customWidth="1"/>
    <col min="777" max="778" width="10.33203125" style="118" customWidth="1"/>
    <col min="779" max="780" width="10" style="118" customWidth="1"/>
    <col min="781" max="784" width="9" style="118" bestFit="1" customWidth="1"/>
    <col min="785" max="785" width="3.5" style="118" customWidth="1"/>
    <col min="786" max="786" width="6.83203125" style="118" customWidth="1"/>
    <col min="787" max="787" width="55.5" style="118" customWidth="1"/>
    <col min="788" max="1025" width="8.83203125" style="118"/>
    <col min="1026" max="1026" width="53.83203125" style="118" bestFit="1" customWidth="1"/>
    <col min="1027" max="1027" width="2.1640625" style="118" customWidth="1"/>
    <col min="1028" max="1028" width="10" style="118" bestFit="1" customWidth="1"/>
    <col min="1029" max="1029" width="9.5" style="118" bestFit="1" customWidth="1"/>
    <col min="1030" max="1030" width="10" style="118" customWidth="1"/>
    <col min="1031" max="1031" width="11" style="118" customWidth="1"/>
    <col min="1032" max="1032" width="10" style="118" customWidth="1"/>
    <col min="1033" max="1034" width="10.33203125" style="118" customWidth="1"/>
    <col min="1035" max="1036" width="10" style="118" customWidth="1"/>
    <col min="1037" max="1040" width="9" style="118" bestFit="1" customWidth="1"/>
    <col min="1041" max="1041" width="3.5" style="118" customWidth="1"/>
    <col min="1042" max="1042" width="6.83203125" style="118" customWidth="1"/>
    <col min="1043" max="1043" width="55.5" style="118" customWidth="1"/>
    <col min="1044" max="1281" width="8.83203125" style="118"/>
    <col min="1282" max="1282" width="53.83203125" style="118" bestFit="1" customWidth="1"/>
    <col min="1283" max="1283" width="2.1640625" style="118" customWidth="1"/>
    <col min="1284" max="1284" width="10" style="118" bestFit="1" customWidth="1"/>
    <col min="1285" max="1285" width="9.5" style="118" bestFit="1" customWidth="1"/>
    <col min="1286" max="1286" width="10" style="118" customWidth="1"/>
    <col min="1287" max="1287" width="11" style="118" customWidth="1"/>
    <col min="1288" max="1288" width="10" style="118" customWidth="1"/>
    <col min="1289" max="1290" width="10.33203125" style="118" customWidth="1"/>
    <col min="1291" max="1292" width="10" style="118" customWidth="1"/>
    <col min="1293" max="1296" width="9" style="118" bestFit="1" customWidth="1"/>
    <col min="1297" max="1297" width="3.5" style="118" customWidth="1"/>
    <col min="1298" max="1298" width="6.83203125" style="118" customWidth="1"/>
    <col min="1299" max="1299" width="55.5" style="118" customWidth="1"/>
    <col min="1300" max="1537" width="8.83203125" style="118"/>
    <col min="1538" max="1538" width="53.83203125" style="118" bestFit="1" customWidth="1"/>
    <col min="1539" max="1539" width="2.1640625" style="118" customWidth="1"/>
    <col min="1540" max="1540" width="10" style="118" bestFit="1" customWidth="1"/>
    <col min="1541" max="1541" width="9.5" style="118" bestFit="1" customWidth="1"/>
    <col min="1542" max="1542" width="10" style="118" customWidth="1"/>
    <col min="1543" max="1543" width="11" style="118" customWidth="1"/>
    <col min="1544" max="1544" width="10" style="118" customWidth="1"/>
    <col min="1545" max="1546" width="10.33203125" style="118" customWidth="1"/>
    <col min="1547" max="1548" width="10" style="118" customWidth="1"/>
    <col min="1549" max="1552" width="9" style="118" bestFit="1" customWidth="1"/>
    <col min="1553" max="1553" width="3.5" style="118" customWidth="1"/>
    <col min="1554" max="1554" width="6.83203125" style="118" customWidth="1"/>
    <col min="1555" max="1555" width="55.5" style="118" customWidth="1"/>
    <col min="1556" max="1793" width="8.83203125" style="118"/>
    <col min="1794" max="1794" width="53.83203125" style="118" bestFit="1" customWidth="1"/>
    <col min="1795" max="1795" width="2.1640625" style="118" customWidth="1"/>
    <col min="1796" max="1796" width="10" style="118" bestFit="1" customWidth="1"/>
    <col min="1797" max="1797" width="9.5" style="118" bestFit="1" customWidth="1"/>
    <col min="1798" max="1798" width="10" style="118" customWidth="1"/>
    <col min="1799" max="1799" width="11" style="118" customWidth="1"/>
    <col min="1800" max="1800" width="10" style="118" customWidth="1"/>
    <col min="1801" max="1802" width="10.33203125" style="118" customWidth="1"/>
    <col min="1803" max="1804" width="10" style="118" customWidth="1"/>
    <col min="1805" max="1808" width="9" style="118" bestFit="1" customWidth="1"/>
    <col min="1809" max="1809" width="3.5" style="118" customWidth="1"/>
    <col min="1810" max="1810" width="6.83203125" style="118" customWidth="1"/>
    <col min="1811" max="1811" width="55.5" style="118" customWidth="1"/>
    <col min="1812" max="2049" width="8.83203125" style="118"/>
    <col min="2050" max="2050" width="53.83203125" style="118" bestFit="1" customWidth="1"/>
    <col min="2051" max="2051" width="2.1640625" style="118" customWidth="1"/>
    <col min="2052" max="2052" width="10" style="118" bestFit="1" customWidth="1"/>
    <col min="2053" max="2053" width="9.5" style="118" bestFit="1" customWidth="1"/>
    <col min="2054" max="2054" width="10" style="118" customWidth="1"/>
    <col min="2055" max="2055" width="11" style="118" customWidth="1"/>
    <col min="2056" max="2056" width="10" style="118" customWidth="1"/>
    <col min="2057" max="2058" width="10.33203125" style="118" customWidth="1"/>
    <col min="2059" max="2060" width="10" style="118" customWidth="1"/>
    <col min="2061" max="2064" width="9" style="118" bestFit="1" customWidth="1"/>
    <col min="2065" max="2065" width="3.5" style="118" customWidth="1"/>
    <col min="2066" max="2066" width="6.83203125" style="118" customWidth="1"/>
    <col min="2067" max="2067" width="55.5" style="118" customWidth="1"/>
    <col min="2068" max="2305" width="8.83203125" style="118"/>
    <col min="2306" max="2306" width="53.83203125" style="118" bestFit="1" customWidth="1"/>
    <col min="2307" max="2307" width="2.1640625" style="118" customWidth="1"/>
    <col min="2308" max="2308" width="10" style="118" bestFit="1" customWidth="1"/>
    <col min="2309" max="2309" width="9.5" style="118" bestFit="1" customWidth="1"/>
    <col min="2310" max="2310" width="10" style="118" customWidth="1"/>
    <col min="2311" max="2311" width="11" style="118" customWidth="1"/>
    <col min="2312" max="2312" width="10" style="118" customWidth="1"/>
    <col min="2313" max="2314" width="10.33203125" style="118" customWidth="1"/>
    <col min="2315" max="2316" width="10" style="118" customWidth="1"/>
    <col min="2317" max="2320" width="9" style="118" bestFit="1" customWidth="1"/>
    <col min="2321" max="2321" width="3.5" style="118" customWidth="1"/>
    <col min="2322" max="2322" width="6.83203125" style="118" customWidth="1"/>
    <col min="2323" max="2323" width="55.5" style="118" customWidth="1"/>
    <col min="2324" max="2561" width="8.83203125" style="118"/>
    <col min="2562" max="2562" width="53.83203125" style="118" bestFit="1" customWidth="1"/>
    <col min="2563" max="2563" width="2.1640625" style="118" customWidth="1"/>
    <col min="2564" max="2564" width="10" style="118" bestFit="1" customWidth="1"/>
    <col min="2565" max="2565" width="9.5" style="118" bestFit="1" customWidth="1"/>
    <col min="2566" max="2566" width="10" style="118" customWidth="1"/>
    <col min="2567" max="2567" width="11" style="118" customWidth="1"/>
    <col min="2568" max="2568" width="10" style="118" customWidth="1"/>
    <col min="2569" max="2570" width="10.33203125" style="118" customWidth="1"/>
    <col min="2571" max="2572" width="10" style="118" customWidth="1"/>
    <col min="2573" max="2576" width="9" style="118" bestFit="1" customWidth="1"/>
    <col min="2577" max="2577" width="3.5" style="118" customWidth="1"/>
    <col min="2578" max="2578" width="6.83203125" style="118" customWidth="1"/>
    <col min="2579" max="2579" width="55.5" style="118" customWidth="1"/>
    <col min="2580" max="2817" width="8.83203125" style="118"/>
    <col min="2818" max="2818" width="53.83203125" style="118" bestFit="1" customWidth="1"/>
    <col min="2819" max="2819" width="2.1640625" style="118" customWidth="1"/>
    <col min="2820" max="2820" width="10" style="118" bestFit="1" customWidth="1"/>
    <col min="2821" max="2821" width="9.5" style="118" bestFit="1" customWidth="1"/>
    <col min="2822" max="2822" width="10" style="118" customWidth="1"/>
    <col min="2823" max="2823" width="11" style="118" customWidth="1"/>
    <col min="2824" max="2824" width="10" style="118" customWidth="1"/>
    <col min="2825" max="2826" width="10.33203125" style="118" customWidth="1"/>
    <col min="2827" max="2828" width="10" style="118" customWidth="1"/>
    <col min="2829" max="2832" width="9" style="118" bestFit="1" customWidth="1"/>
    <col min="2833" max="2833" width="3.5" style="118" customWidth="1"/>
    <col min="2834" max="2834" width="6.83203125" style="118" customWidth="1"/>
    <col min="2835" max="2835" width="55.5" style="118" customWidth="1"/>
    <col min="2836" max="3073" width="8.83203125" style="118"/>
    <col min="3074" max="3074" width="53.83203125" style="118" bestFit="1" customWidth="1"/>
    <col min="3075" max="3075" width="2.1640625" style="118" customWidth="1"/>
    <col min="3076" max="3076" width="10" style="118" bestFit="1" customWidth="1"/>
    <col min="3077" max="3077" width="9.5" style="118" bestFit="1" customWidth="1"/>
    <col min="3078" max="3078" width="10" style="118" customWidth="1"/>
    <col min="3079" max="3079" width="11" style="118" customWidth="1"/>
    <col min="3080" max="3080" width="10" style="118" customWidth="1"/>
    <col min="3081" max="3082" width="10.33203125" style="118" customWidth="1"/>
    <col min="3083" max="3084" width="10" style="118" customWidth="1"/>
    <col min="3085" max="3088" width="9" style="118" bestFit="1" customWidth="1"/>
    <col min="3089" max="3089" width="3.5" style="118" customWidth="1"/>
    <col min="3090" max="3090" width="6.83203125" style="118" customWidth="1"/>
    <col min="3091" max="3091" width="55.5" style="118" customWidth="1"/>
    <col min="3092" max="3329" width="8.83203125" style="118"/>
    <col min="3330" max="3330" width="53.83203125" style="118" bestFit="1" customWidth="1"/>
    <col min="3331" max="3331" width="2.1640625" style="118" customWidth="1"/>
    <col min="3332" max="3332" width="10" style="118" bestFit="1" customWidth="1"/>
    <col min="3333" max="3333" width="9.5" style="118" bestFit="1" customWidth="1"/>
    <col min="3334" max="3334" width="10" style="118" customWidth="1"/>
    <col min="3335" max="3335" width="11" style="118" customWidth="1"/>
    <col min="3336" max="3336" width="10" style="118" customWidth="1"/>
    <col min="3337" max="3338" width="10.33203125" style="118" customWidth="1"/>
    <col min="3339" max="3340" width="10" style="118" customWidth="1"/>
    <col min="3341" max="3344" width="9" style="118" bestFit="1" customWidth="1"/>
    <col min="3345" max="3345" width="3.5" style="118" customWidth="1"/>
    <col min="3346" max="3346" width="6.83203125" style="118" customWidth="1"/>
    <col min="3347" max="3347" width="55.5" style="118" customWidth="1"/>
    <col min="3348" max="3585" width="8.83203125" style="118"/>
    <col min="3586" max="3586" width="53.83203125" style="118" bestFit="1" customWidth="1"/>
    <col min="3587" max="3587" width="2.1640625" style="118" customWidth="1"/>
    <col min="3588" max="3588" width="10" style="118" bestFit="1" customWidth="1"/>
    <col min="3589" max="3589" width="9.5" style="118" bestFit="1" customWidth="1"/>
    <col min="3590" max="3590" width="10" style="118" customWidth="1"/>
    <col min="3591" max="3591" width="11" style="118" customWidth="1"/>
    <col min="3592" max="3592" width="10" style="118" customWidth="1"/>
    <col min="3593" max="3594" width="10.33203125" style="118" customWidth="1"/>
    <col min="3595" max="3596" width="10" style="118" customWidth="1"/>
    <col min="3597" max="3600" width="9" style="118" bestFit="1" customWidth="1"/>
    <col min="3601" max="3601" width="3.5" style="118" customWidth="1"/>
    <col min="3602" max="3602" width="6.83203125" style="118" customWidth="1"/>
    <col min="3603" max="3603" width="55.5" style="118" customWidth="1"/>
    <col min="3604" max="3841" width="8.83203125" style="118"/>
    <col min="3842" max="3842" width="53.83203125" style="118" bestFit="1" customWidth="1"/>
    <col min="3843" max="3843" width="2.1640625" style="118" customWidth="1"/>
    <col min="3844" max="3844" width="10" style="118" bestFit="1" customWidth="1"/>
    <col min="3845" max="3845" width="9.5" style="118" bestFit="1" customWidth="1"/>
    <col min="3846" max="3846" width="10" style="118" customWidth="1"/>
    <col min="3847" max="3847" width="11" style="118" customWidth="1"/>
    <col min="3848" max="3848" width="10" style="118" customWidth="1"/>
    <col min="3849" max="3850" width="10.33203125" style="118" customWidth="1"/>
    <col min="3851" max="3852" width="10" style="118" customWidth="1"/>
    <col min="3853" max="3856" width="9" style="118" bestFit="1" customWidth="1"/>
    <col min="3857" max="3857" width="3.5" style="118" customWidth="1"/>
    <col min="3858" max="3858" width="6.83203125" style="118" customWidth="1"/>
    <col min="3859" max="3859" width="55.5" style="118" customWidth="1"/>
    <col min="3860" max="4097" width="8.83203125" style="118"/>
    <col min="4098" max="4098" width="53.83203125" style="118" bestFit="1" customWidth="1"/>
    <col min="4099" max="4099" width="2.1640625" style="118" customWidth="1"/>
    <col min="4100" max="4100" width="10" style="118" bestFit="1" customWidth="1"/>
    <col min="4101" max="4101" width="9.5" style="118" bestFit="1" customWidth="1"/>
    <col min="4102" max="4102" width="10" style="118" customWidth="1"/>
    <col min="4103" max="4103" width="11" style="118" customWidth="1"/>
    <col min="4104" max="4104" width="10" style="118" customWidth="1"/>
    <col min="4105" max="4106" width="10.33203125" style="118" customWidth="1"/>
    <col min="4107" max="4108" width="10" style="118" customWidth="1"/>
    <col min="4109" max="4112" width="9" style="118" bestFit="1" customWidth="1"/>
    <col min="4113" max="4113" width="3.5" style="118" customWidth="1"/>
    <col min="4114" max="4114" width="6.83203125" style="118" customWidth="1"/>
    <col min="4115" max="4115" width="55.5" style="118" customWidth="1"/>
    <col min="4116" max="4353" width="8.83203125" style="118"/>
    <col min="4354" max="4354" width="53.83203125" style="118" bestFit="1" customWidth="1"/>
    <col min="4355" max="4355" width="2.1640625" style="118" customWidth="1"/>
    <col min="4356" max="4356" width="10" style="118" bestFit="1" customWidth="1"/>
    <col min="4357" max="4357" width="9.5" style="118" bestFit="1" customWidth="1"/>
    <col min="4358" max="4358" width="10" style="118" customWidth="1"/>
    <col min="4359" max="4359" width="11" style="118" customWidth="1"/>
    <col min="4360" max="4360" width="10" style="118" customWidth="1"/>
    <col min="4361" max="4362" width="10.33203125" style="118" customWidth="1"/>
    <col min="4363" max="4364" width="10" style="118" customWidth="1"/>
    <col min="4365" max="4368" width="9" style="118" bestFit="1" customWidth="1"/>
    <col min="4369" max="4369" width="3.5" style="118" customWidth="1"/>
    <col min="4370" max="4370" width="6.83203125" style="118" customWidth="1"/>
    <col min="4371" max="4371" width="55.5" style="118" customWidth="1"/>
    <col min="4372" max="4609" width="8.83203125" style="118"/>
    <col min="4610" max="4610" width="53.83203125" style="118" bestFit="1" customWidth="1"/>
    <col min="4611" max="4611" width="2.1640625" style="118" customWidth="1"/>
    <col min="4612" max="4612" width="10" style="118" bestFit="1" customWidth="1"/>
    <col min="4613" max="4613" width="9.5" style="118" bestFit="1" customWidth="1"/>
    <col min="4614" max="4614" width="10" style="118" customWidth="1"/>
    <col min="4615" max="4615" width="11" style="118" customWidth="1"/>
    <col min="4616" max="4616" width="10" style="118" customWidth="1"/>
    <col min="4617" max="4618" width="10.33203125" style="118" customWidth="1"/>
    <col min="4619" max="4620" width="10" style="118" customWidth="1"/>
    <col min="4621" max="4624" width="9" style="118" bestFit="1" customWidth="1"/>
    <col min="4625" max="4625" width="3.5" style="118" customWidth="1"/>
    <col min="4626" max="4626" width="6.83203125" style="118" customWidth="1"/>
    <col min="4627" max="4627" width="55.5" style="118" customWidth="1"/>
    <col min="4628" max="4865" width="8.83203125" style="118"/>
    <col min="4866" max="4866" width="53.83203125" style="118" bestFit="1" customWidth="1"/>
    <col min="4867" max="4867" width="2.1640625" style="118" customWidth="1"/>
    <col min="4868" max="4868" width="10" style="118" bestFit="1" customWidth="1"/>
    <col min="4869" max="4869" width="9.5" style="118" bestFit="1" customWidth="1"/>
    <col min="4870" max="4870" width="10" style="118" customWidth="1"/>
    <col min="4871" max="4871" width="11" style="118" customWidth="1"/>
    <col min="4872" max="4872" width="10" style="118" customWidth="1"/>
    <col min="4873" max="4874" width="10.33203125" style="118" customWidth="1"/>
    <col min="4875" max="4876" width="10" style="118" customWidth="1"/>
    <col min="4877" max="4880" width="9" style="118" bestFit="1" customWidth="1"/>
    <col min="4881" max="4881" width="3.5" style="118" customWidth="1"/>
    <col min="4882" max="4882" width="6.83203125" style="118" customWidth="1"/>
    <col min="4883" max="4883" width="55.5" style="118" customWidth="1"/>
    <col min="4884" max="5121" width="8.83203125" style="118"/>
    <col min="5122" max="5122" width="53.83203125" style="118" bestFit="1" customWidth="1"/>
    <col min="5123" max="5123" width="2.1640625" style="118" customWidth="1"/>
    <col min="5124" max="5124" width="10" style="118" bestFit="1" customWidth="1"/>
    <col min="5125" max="5125" width="9.5" style="118" bestFit="1" customWidth="1"/>
    <col min="5126" max="5126" width="10" style="118" customWidth="1"/>
    <col min="5127" max="5127" width="11" style="118" customWidth="1"/>
    <col min="5128" max="5128" width="10" style="118" customWidth="1"/>
    <col min="5129" max="5130" width="10.33203125" style="118" customWidth="1"/>
    <col min="5131" max="5132" width="10" style="118" customWidth="1"/>
    <col min="5133" max="5136" width="9" style="118" bestFit="1" customWidth="1"/>
    <col min="5137" max="5137" width="3.5" style="118" customWidth="1"/>
    <col min="5138" max="5138" width="6.83203125" style="118" customWidth="1"/>
    <col min="5139" max="5139" width="55.5" style="118" customWidth="1"/>
    <col min="5140" max="5377" width="8.83203125" style="118"/>
    <col min="5378" max="5378" width="53.83203125" style="118" bestFit="1" customWidth="1"/>
    <col min="5379" max="5379" width="2.1640625" style="118" customWidth="1"/>
    <col min="5380" max="5380" width="10" style="118" bestFit="1" customWidth="1"/>
    <col min="5381" max="5381" width="9.5" style="118" bestFit="1" customWidth="1"/>
    <col min="5382" max="5382" width="10" style="118" customWidth="1"/>
    <col min="5383" max="5383" width="11" style="118" customWidth="1"/>
    <col min="5384" max="5384" width="10" style="118" customWidth="1"/>
    <col min="5385" max="5386" width="10.33203125" style="118" customWidth="1"/>
    <col min="5387" max="5388" width="10" style="118" customWidth="1"/>
    <col min="5389" max="5392" width="9" style="118" bestFit="1" customWidth="1"/>
    <col min="5393" max="5393" width="3.5" style="118" customWidth="1"/>
    <col min="5394" max="5394" width="6.83203125" style="118" customWidth="1"/>
    <col min="5395" max="5395" width="55.5" style="118" customWidth="1"/>
    <col min="5396" max="5633" width="8.83203125" style="118"/>
    <col min="5634" max="5634" width="53.83203125" style="118" bestFit="1" customWidth="1"/>
    <col min="5635" max="5635" width="2.1640625" style="118" customWidth="1"/>
    <col min="5636" max="5636" width="10" style="118" bestFit="1" customWidth="1"/>
    <col min="5637" max="5637" width="9.5" style="118" bestFit="1" customWidth="1"/>
    <col min="5638" max="5638" width="10" style="118" customWidth="1"/>
    <col min="5639" max="5639" width="11" style="118" customWidth="1"/>
    <col min="5640" max="5640" width="10" style="118" customWidth="1"/>
    <col min="5641" max="5642" width="10.33203125" style="118" customWidth="1"/>
    <col min="5643" max="5644" width="10" style="118" customWidth="1"/>
    <col min="5645" max="5648" width="9" style="118" bestFit="1" customWidth="1"/>
    <col min="5649" max="5649" width="3.5" style="118" customWidth="1"/>
    <col min="5650" max="5650" width="6.83203125" style="118" customWidth="1"/>
    <col min="5651" max="5651" width="55.5" style="118" customWidth="1"/>
    <col min="5652" max="5889" width="8.83203125" style="118"/>
    <col min="5890" max="5890" width="53.83203125" style="118" bestFit="1" customWidth="1"/>
    <col min="5891" max="5891" width="2.1640625" style="118" customWidth="1"/>
    <col min="5892" max="5892" width="10" style="118" bestFit="1" customWidth="1"/>
    <col min="5893" max="5893" width="9.5" style="118" bestFit="1" customWidth="1"/>
    <col min="5894" max="5894" width="10" style="118" customWidth="1"/>
    <col min="5895" max="5895" width="11" style="118" customWidth="1"/>
    <col min="5896" max="5896" width="10" style="118" customWidth="1"/>
    <col min="5897" max="5898" width="10.33203125" style="118" customWidth="1"/>
    <col min="5899" max="5900" width="10" style="118" customWidth="1"/>
    <col min="5901" max="5904" width="9" style="118" bestFit="1" customWidth="1"/>
    <col min="5905" max="5905" width="3.5" style="118" customWidth="1"/>
    <col min="5906" max="5906" width="6.83203125" style="118" customWidth="1"/>
    <col min="5907" max="5907" width="55.5" style="118" customWidth="1"/>
    <col min="5908" max="6145" width="8.83203125" style="118"/>
    <col min="6146" max="6146" width="53.83203125" style="118" bestFit="1" customWidth="1"/>
    <col min="6147" max="6147" width="2.1640625" style="118" customWidth="1"/>
    <col min="6148" max="6148" width="10" style="118" bestFit="1" customWidth="1"/>
    <col min="6149" max="6149" width="9.5" style="118" bestFit="1" customWidth="1"/>
    <col min="6150" max="6150" width="10" style="118" customWidth="1"/>
    <col min="6151" max="6151" width="11" style="118" customWidth="1"/>
    <col min="6152" max="6152" width="10" style="118" customWidth="1"/>
    <col min="6153" max="6154" width="10.33203125" style="118" customWidth="1"/>
    <col min="6155" max="6156" width="10" style="118" customWidth="1"/>
    <col min="6157" max="6160" width="9" style="118" bestFit="1" customWidth="1"/>
    <col min="6161" max="6161" width="3.5" style="118" customWidth="1"/>
    <col min="6162" max="6162" width="6.83203125" style="118" customWidth="1"/>
    <col min="6163" max="6163" width="55.5" style="118" customWidth="1"/>
    <col min="6164" max="6401" width="8.83203125" style="118"/>
    <col min="6402" max="6402" width="53.83203125" style="118" bestFit="1" customWidth="1"/>
    <col min="6403" max="6403" width="2.1640625" style="118" customWidth="1"/>
    <col min="6404" max="6404" width="10" style="118" bestFit="1" customWidth="1"/>
    <col min="6405" max="6405" width="9.5" style="118" bestFit="1" customWidth="1"/>
    <col min="6406" max="6406" width="10" style="118" customWidth="1"/>
    <col min="6407" max="6407" width="11" style="118" customWidth="1"/>
    <col min="6408" max="6408" width="10" style="118" customWidth="1"/>
    <col min="6409" max="6410" width="10.33203125" style="118" customWidth="1"/>
    <col min="6411" max="6412" width="10" style="118" customWidth="1"/>
    <col min="6413" max="6416" width="9" style="118" bestFit="1" customWidth="1"/>
    <col min="6417" max="6417" width="3.5" style="118" customWidth="1"/>
    <col min="6418" max="6418" width="6.83203125" style="118" customWidth="1"/>
    <col min="6419" max="6419" width="55.5" style="118" customWidth="1"/>
    <col min="6420" max="6657" width="8.83203125" style="118"/>
    <col min="6658" max="6658" width="53.83203125" style="118" bestFit="1" customWidth="1"/>
    <col min="6659" max="6659" width="2.1640625" style="118" customWidth="1"/>
    <col min="6660" max="6660" width="10" style="118" bestFit="1" customWidth="1"/>
    <col min="6661" max="6661" width="9.5" style="118" bestFit="1" customWidth="1"/>
    <col min="6662" max="6662" width="10" style="118" customWidth="1"/>
    <col min="6663" max="6663" width="11" style="118" customWidth="1"/>
    <col min="6664" max="6664" width="10" style="118" customWidth="1"/>
    <col min="6665" max="6666" width="10.33203125" style="118" customWidth="1"/>
    <col min="6667" max="6668" width="10" style="118" customWidth="1"/>
    <col min="6669" max="6672" width="9" style="118" bestFit="1" customWidth="1"/>
    <col min="6673" max="6673" width="3.5" style="118" customWidth="1"/>
    <col min="6674" max="6674" width="6.83203125" style="118" customWidth="1"/>
    <col min="6675" max="6675" width="55.5" style="118" customWidth="1"/>
    <col min="6676" max="6913" width="8.83203125" style="118"/>
    <col min="6914" max="6914" width="53.83203125" style="118" bestFit="1" customWidth="1"/>
    <col min="6915" max="6915" width="2.1640625" style="118" customWidth="1"/>
    <col min="6916" max="6916" width="10" style="118" bestFit="1" customWidth="1"/>
    <col min="6917" max="6917" width="9.5" style="118" bestFit="1" customWidth="1"/>
    <col min="6918" max="6918" width="10" style="118" customWidth="1"/>
    <col min="6919" max="6919" width="11" style="118" customWidth="1"/>
    <col min="6920" max="6920" width="10" style="118" customWidth="1"/>
    <col min="6921" max="6922" width="10.33203125" style="118" customWidth="1"/>
    <col min="6923" max="6924" width="10" style="118" customWidth="1"/>
    <col min="6925" max="6928" width="9" style="118" bestFit="1" customWidth="1"/>
    <col min="6929" max="6929" width="3.5" style="118" customWidth="1"/>
    <col min="6930" max="6930" width="6.83203125" style="118" customWidth="1"/>
    <col min="6931" max="6931" width="55.5" style="118" customWidth="1"/>
    <col min="6932" max="7169" width="8.83203125" style="118"/>
    <col min="7170" max="7170" width="53.83203125" style="118" bestFit="1" customWidth="1"/>
    <col min="7171" max="7171" width="2.1640625" style="118" customWidth="1"/>
    <col min="7172" max="7172" width="10" style="118" bestFit="1" customWidth="1"/>
    <col min="7173" max="7173" width="9.5" style="118" bestFit="1" customWidth="1"/>
    <col min="7174" max="7174" width="10" style="118" customWidth="1"/>
    <col min="7175" max="7175" width="11" style="118" customWidth="1"/>
    <col min="7176" max="7176" width="10" style="118" customWidth="1"/>
    <col min="7177" max="7178" width="10.33203125" style="118" customWidth="1"/>
    <col min="7179" max="7180" width="10" style="118" customWidth="1"/>
    <col min="7181" max="7184" width="9" style="118" bestFit="1" customWidth="1"/>
    <col min="7185" max="7185" width="3.5" style="118" customWidth="1"/>
    <col min="7186" max="7186" width="6.83203125" style="118" customWidth="1"/>
    <col min="7187" max="7187" width="55.5" style="118" customWidth="1"/>
    <col min="7188" max="7425" width="8.83203125" style="118"/>
    <col min="7426" max="7426" width="53.83203125" style="118" bestFit="1" customWidth="1"/>
    <col min="7427" max="7427" width="2.1640625" style="118" customWidth="1"/>
    <col min="7428" max="7428" width="10" style="118" bestFit="1" customWidth="1"/>
    <col min="7429" max="7429" width="9.5" style="118" bestFit="1" customWidth="1"/>
    <col min="7430" max="7430" width="10" style="118" customWidth="1"/>
    <col min="7431" max="7431" width="11" style="118" customWidth="1"/>
    <col min="7432" max="7432" width="10" style="118" customWidth="1"/>
    <col min="7433" max="7434" width="10.33203125" style="118" customWidth="1"/>
    <col min="7435" max="7436" width="10" style="118" customWidth="1"/>
    <col min="7437" max="7440" width="9" style="118" bestFit="1" customWidth="1"/>
    <col min="7441" max="7441" width="3.5" style="118" customWidth="1"/>
    <col min="7442" max="7442" width="6.83203125" style="118" customWidth="1"/>
    <col min="7443" max="7443" width="55.5" style="118" customWidth="1"/>
    <col min="7444" max="7681" width="8.83203125" style="118"/>
    <col min="7682" max="7682" width="53.83203125" style="118" bestFit="1" customWidth="1"/>
    <col min="7683" max="7683" width="2.1640625" style="118" customWidth="1"/>
    <col min="7684" max="7684" width="10" style="118" bestFit="1" customWidth="1"/>
    <col min="7685" max="7685" width="9.5" style="118" bestFit="1" customWidth="1"/>
    <col min="7686" max="7686" width="10" style="118" customWidth="1"/>
    <col min="7687" max="7687" width="11" style="118" customWidth="1"/>
    <col min="7688" max="7688" width="10" style="118" customWidth="1"/>
    <col min="7689" max="7690" width="10.33203125" style="118" customWidth="1"/>
    <col min="7691" max="7692" width="10" style="118" customWidth="1"/>
    <col min="7693" max="7696" width="9" style="118" bestFit="1" customWidth="1"/>
    <col min="7697" max="7697" width="3.5" style="118" customWidth="1"/>
    <col min="7698" max="7698" width="6.83203125" style="118" customWidth="1"/>
    <col min="7699" max="7699" width="55.5" style="118" customWidth="1"/>
    <col min="7700" max="7937" width="8.83203125" style="118"/>
    <col min="7938" max="7938" width="53.83203125" style="118" bestFit="1" customWidth="1"/>
    <col min="7939" max="7939" width="2.1640625" style="118" customWidth="1"/>
    <col min="7940" max="7940" width="10" style="118" bestFit="1" customWidth="1"/>
    <col min="7941" max="7941" width="9.5" style="118" bestFit="1" customWidth="1"/>
    <col min="7942" max="7942" width="10" style="118" customWidth="1"/>
    <col min="7943" max="7943" width="11" style="118" customWidth="1"/>
    <col min="7944" max="7944" width="10" style="118" customWidth="1"/>
    <col min="7945" max="7946" width="10.33203125" style="118" customWidth="1"/>
    <col min="7947" max="7948" width="10" style="118" customWidth="1"/>
    <col min="7949" max="7952" width="9" style="118" bestFit="1" customWidth="1"/>
    <col min="7953" max="7953" width="3.5" style="118" customWidth="1"/>
    <col min="7954" max="7954" width="6.83203125" style="118" customWidth="1"/>
    <col min="7955" max="7955" width="55.5" style="118" customWidth="1"/>
    <col min="7956" max="8193" width="8.83203125" style="118"/>
    <col min="8194" max="8194" width="53.83203125" style="118" bestFit="1" customWidth="1"/>
    <col min="8195" max="8195" width="2.1640625" style="118" customWidth="1"/>
    <col min="8196" max="8196" width="10" style="118" bestFit="1" customWidth="1"/>
    <col min="8197" max="8197" width="9.5" style="118" bestFit="1" customWidth="1"/>
    <col min="8198" max="8198" width="10" style="118" customWidth="1"/>
    <col min="8199" max="8199" width="11" style="118" customWidth="1"/>
    <col min="8200" max="8200" width="10" style="118" customWidth="1"/>
    <col min="8201" max="8202" width="10.33203125" style="118" customWidth="1"/>
    <col min="8203" max="8204" width="10" style="118" customWidth="1"/>
    <col min="8205" max="8208" width="9" style="118" bestFit="1" customWidth="1"/>
    <col min="8209" max="8209" width="3.5" style="118" customWidth="1"/>
    <col min="8210" max="8210" width="6.83203125" style="118" customWidth="1"/>
    <col min="8211" max="8211" width="55.5" style="118" customWidth="1"/>
    <col min="8212" max="8449" width="8.83203125" style="118"/>
    <col min="8450" max="8450" width="53.83203125" style="118" bestFit="1" customWidth="1"/>
    <col min="8451" max="8451" width="2.1640625" style="118" customWidth="1"/>
    <col min="8452" max="8452" width="10" style="118" bestFit="1" customWidth="1"/>
    <col min="8453" max="8453" width="9.5" style="118" bestFit="1" customWidth="1"/>
    <col min="8454" max="8454" width="10" style="118" customWidth="1"/>
    <col min="8455" max="8455" width="11" style="118" customWidth="1"/>
    <col min="8456" max="8456" width="10" style="118" customWidth="1"/>
    <col min="8457" max="8458" width="10.33203125" style="118" customWidth="1"/>
    <col min="8459" max="8460" width="10" style="118" customWidth="1"/>
    <col min="8461" max="8464" width="9" style="118" bestFit="1" customWidth="1"/>
    <col min="8465" max="8465" width="3.5" style="118" customWidth="1"/>
    <col min="8466" max="8466" width="6.83203125" style="118" customWidth="1"/>
    <col min="8467" max="8467" width="55.5" style="118" customWidth="1"/>
    <col min="8468" max="8705" width="8.83203125" style="118"/>
    <col min="8706" max="8706" width="53.83203125" style="118" bestFit="1" customWidth="1"/>
    <col min="8707" max="8707" width="2.1640625" style="118" customWidth="1"/>
    <col min="8708" max="8708" width="10" style="118" bestFit="1" customWidth="1"/>
    <col min="8709" max="8709" width="9.5" style="118" bestFit="1" customWidth="1"/>
    <col min="8710" max="8710" width="10" style="118" customWidth="1"/>
    <col min="8711" max="8711" width="11" style="118" customWidth="1"/>
    <col min="8712" max="8712" width="10" style="118" customWidth="1"/>
    <col min="8713" max="8714" width="10.33203125" style="118" customWidth="1"/>
    <col min="8715" max="8716" width="10" style="118" customWidth="1"/>
    <col min="8717" max="8720" width="9" style="118" bestFit="1" customWidth="1"/>
    <col min="8721" max="8721" width="3.5" style="118" customWidth="1"/>
    <col min="8722" max="8722" width="6.83203125" style="118" customWidth="1"/>
    <col min="8723" max="8723" width="55.5" style="118" customWidth="1"/>
    <col min="8724" max="8961" width="8.83203125" style="118"/>
    <col min="8962" max="8962" width="53.83203125" style="118" bestFit="1" customWidth="1"/>
    <col min="8963" max="8963" width="2.1640625" style="118" customWidth="1"/>
    <col min="8964" max="8964" width="10" style="118" bestFit="1" customWidth="1"/>
    <col min="8965" max="8965" width="9.5" style="118" bestFit="1" customWidth="1"/>
    <col min="8966" max="8966" width="10" style="118" customWidth="1"/>
    <col min="8967" max="8967" width="11" style="118" customWidth="1"/>
    <col min="8968" max="8968" width="10" style="118" customWidth="1"/>
    <col min="8969" max="8970" width="10.33203125" style="118" customWidth="1"/>
    <col min="8971" max="8972" width="10" style="118" customWidth="1"/>
    <col min="8973" max="8976" width="9" style="118" bestFit="1" customWidth="1"/>
    <col min="8977" max="8977" width="3.5" style="118" customWidth="1"/>
    <col min="8978" max="8978" width="6.83203125" style="118" customWidth="1"/>
    <col min="8979" max="8979" width="55.5" style="118" customWidth="1"/>
    <col min="8980" max="9217" width="8.83203125" style="118"/>
    <col min="9218" max="9218" width="53.83203125" style="118" bestFit="1" customWidth="1"/>
    <col min="9219" max="9219" width="2.1640625" style="118" customWidth="1"/>
    <col min="9220" max="9220" width="10" style="118" bestFit="1" customWidth="1"/>
    <col min="9221" max="9221" width="9.5" style="118" bestFit="1" customWidth="1"/>
    <col min="9222" max="9222" width="10" style="118" customWidth="1"/>
    <col min="9223" max="9223" width="11" style="118" customWidth="1"/>
    <col min="9224" max="9224" width="10" style="118" customWidth="1"/>
    <col min="9225" max="9226" width="10.33203125" style="118" customWidth="1"/>
    <col min="9227" max="9228" width="10" style="118" customWidth="1"/>
    <col min="9229" max="9232" width="9" style="118" bestFit="1" customWidth="1"/>
    <col min="9233" max="9233" width="3.5" style="118" customWidth="1"/>
    <col min="9234" max="9234" width="6.83203125" style="118" customWidth="1"/>
    <col min="9235" max="9235" width="55.5" style="118" customWidth="1"/>
    <col min="9236" max="9473" width="8.83203125" style="118"/>
    <col min="9474" max="9474" width="53.83203125" style="118" bestFit="1" customWidth="1"/>
    <col min="9475" max="9475" width="2.1640625" style="118" customWidth="1"/>
    <col min="9476" max="9476" width="10" style="118" bestFit="1" customWidth="1"/>
    <col min="9477" max="9477" width="9.5" style="118" bestFit="1" customWidth="1"/>
    <col min="9478" max="9478" width="10" style="118" customWidth="1"/>
    <col min="9479" max="9479" width="11" style="118" customWidth="1"/>
    <col min="9480" max="9480" width="10" style="118" customWidth="1"/>
    <col min="9481" max="9482" width="10.33203125" style="118" customWidth="1"/>
    <col min="9483" max="9484" width="10" style="118" customWidth="1"/>
    <col min="9485" max="9488" width="9" style="118" bestFit="1" customWidth="1"/>
    <col min="9489" max="9489" width="3.5" style="118" customWidth="1"/>
    <col min="9490" max="9490" width="6.83203125" style="118" customWidth="1"/>
    <col min="9491" max="9491" width="55.5" style="118" customWidth="1"/>
    <col min="9492" max="9729" width="8.83203125" style="118"/>
    <col min="9730" max="9730" width="53.83203125" style="118" bestFit="1" customWidth="1"/>
    <col min="9731" max="9731" width="2.1640625" style="118" customWidth="1"/>
    <col min="9732" max="9732" width="10" style="118" bestFit="1" customWidth="1"/>
    <col min="9733" max="9733" width="9.5" style="118" bestFit="1" customWidth="1"/>
    <col min="9734" max="9734" width="10" style="118" customWidth="1"/>
    <col min="9735" max="9735" width="11" style="118" customWidth="1"/>
    <col min="9736" max="9736" width="10" style="118" customWidth="1"/>
    <col min="9737" max="9738" width="10.33203125" style="118" customWidth="1"/>
    <col min="9739" max="9740" width="10" style="118" customWidth="1"/>
    <col min="9741" max="9744" width="9" style="118" bestFit="1" customWidth="1"/>
    <col min="9745" max="9745" width="3.5" style="118" customWidth="1"/>
    <col min="9746" max="9746" width="6.83203125" style="118" customWidth="1"/>
    <col min="9747" max="9747" width="55.5" style="118" customWidth="1"/>
    <col min="9748" max="9985" width="8.83203125" style="118"/>
    <col min="9986" max="9986" width="53.83203125" style="118" bestFit="1" customWidth="1"/>
    <col min="9987" max="9987" width="2.1640625" style="118" customWidth="1"/>
    <col min="9988" max="9988" width="10" style="118" bestFit="1" customWidth="1"/>
    <col min="9989" max="9989" width="9.5" style="118" bestFit="1" customWidth="1"/>
    <col min="9990" max="9990" width="10" style="118" customWidth="1"/>
    <col min="9991" max="9991" width="11" style="118" customWidth="1"/>
    <col min="9992" max="9992" width="10" style="118" customWidth="1"/>
    <col min="9993" max="9994" width="10.33203125" style="118" customWidth="1"/>
    <col min="9995" max="9996" width="10" style="118" customWidth="1"/>
    <col min="9997" max="10000" width="9" style="118" bestFit="1" customWidth="1"/>
    <col min="10001" max="10001" width="3.5" style="118" customWidth="1"/>
    <col min="10002" max="10002" width="6.83203125" style="118" customWidth="1"/>
    <col min="10003" max="10003" width="55.5" style="118" customWidth="1"/>
    <col min="10004" max="10241" width="8.83203125" style="118"/>
    <col min="10242" max="10242" width="53.83203125" style="118" bestFit="1" customWidth="1"/>
    <col min="10243" max="10243" width="2.1640625" style="118" customWidth="1"/>
    <col min="10244" max="10244" width="10" style="118" bestFit="1" customWidth="1"/>
    <col min="10245" max="10245" width="9.5" style="118" bestFit="1" customWidth="1"/>
    <col min="10246" max="10246" width="10" style="118" customWidth="1"/>
    <col min="10247" max="10247" width="11" style="118" customWidth="1"/>
    <col min="10248" max="10248" width="10" style="118" customWidth="1"/>
    <col min="10249" max="10250" width="10.33203125" style="118" customWidth="1"/>
    <col min="10251" max="10252" width="10" style="118" customWidth="1"/>
    <col min="10253" max="10256" width="9" style="118" bestFit="1" customWidth="1"/>
    <col min="10257" max="10257" width="3.5" style="118" customWidth="1"/>
    <col min="10258" max="10258" width="6.83203125" style="118" customWidth="1"/>
    <col min="10259" max="10259" width="55.5" style="118" customWidth="1"/>
    <col min="10260" max="10497" width="8.83203125" style="118"/>
    <col min="10498" max="10498" width="53.83203125" style="118" bestFit="1" customWidth="1"/>
    <col min="10499" max="10499" width="2.1640625" style="118" customWidth="1"/>
    <col min="10500" max="10500" width="10" style="118" bestFit="1" customWidth="1"/>
    <col min="10501" max="10501" width="9.5" style="118" bestFit="1" customWidth="1"/>
    <col min="10502" max="10502" width="10" style="118" customWidth="1"/>
    <col min="10503" max="10503" width="11" style="118" customWidth="1"/>
    <col min="10504" max="10504" width="10" style="118" customWidth="1"/>
    <col min="10505" max="10506" width="10.33203125" style="118" customWidth="1"/>
    <col min="10507" max="10508" width="10" style="118" customWidth="1"/>
    <col min="10509" max="10512" width="9" style="118" bestFit="1" customWidth="1"/>
    <col min="10513" max="10513" width="3.5" style="118" customWidth="1"/>
    <col min="10514" max="10514" width="6.83203125" style="118" customWidth="1"/>
    <col min="10515" max="10515" width="55.5" style="118" customWidth="1"/>
    <col min="10516" max="10753" width="8.83203125" style="118"/>
    <col min="10754" max="10754" width="53.83203125" style="118" bestFit="1" customWidth="1"/>
    <col min="10755" max="10755" width="2.1640625" style="118" customWidth="1"/>
    <col min="10756" max="10756" width="10" style="118" bestFit="1" customWidth="1"/>
    <col min="10757" max="10757" width="9.5" style="118" bestFit="1" customWidth="1"/>
    <col min="10758" max="10758" width="10" style="118" customWidth="1"/>
    <col min="10759" max="10759" width="11" style="118" customWidth="1"/>
    <col min="10760" max="10760" width="10" style="118" customWidth="1"/>
    <col min="10761" max="10762" width="10.33203125" style="118" customWidth="1"/>
    <col min="10763" max="10764" width="10" style="118" customWidth="1"/>
    <col min="10765" max="10768" width="9" style="118" bestFit="1" customWidth="1"/>
    <col min="10769" max="10769" width="3.5" style="118" customWidth="1"/>
    <col min="10770" max="10770" width="6.83203125" style="118" customWidth="1"/>
    <col min="10771" max="10771" width="55.5" style="118" customWidth="1"/>
    <col min="10772" max="11009" width="8.83203125" style="118"/>
    <col min="11010" max="11010" width="53.83203125" style="118" bestFit="1" customWidth="1"/>
    <col min="11011" max="11011" width="2.1640625" style="118" customWidth="1"/>
    <col min="11012" max="11012" width="10" style="118" bestFit="1" customWidth="1"/>
    <col min="11013" max="11013" width="9.5" style="118" bestFit="1" customWidth="1"/>
    <col min="11014" max="11014" width="10" style="118" customWidth="1"/>
    <col min="11015" max="11015" width="11" style="118" customWidth="1"/>
    <col min="11016" max="11016" width="10" style="118" customWidth="1"/>
    <col min="11017" max="11018" width="10.33203125" style="118" customWidth="1"/>
    <col min="11019" max="11020" width="10" style="118" customWidth="1"/>
    <col min="11021" max="11024" width="9" style="118" bestFit="1" customWidth="1"/>
    <col min="11025" max="11025" width="3.5" style="118" customWidth="1"/>
    <col min="11026" max="11026" width="6.83203125" style="118" customWidth="1"/>
    <col min="11027" max="11027" width="55.5" style="118" customWidth="1"/>
    <col min="11028" max="11265" width="8.83203125" style="118"/>
    <col min="11266" max="11266" width="53.83203125" style="118" bestFit="1" customWidth="1"/>
    <col min="11267" max="11267" width="2.1640625" style="118" customWidth="1"/>
    <col min="11268" max="11268" width="10" style="118" bestFit="1" customWidth="1"/>
    <col min="11269" max="11269" width="9.5" style="118" bestFit="1" customWidth="1"/>
    <col min="11270" max="11270" width="10" style="118" customWidth="1"/>
    <col min="11271" max="11271" width="11" style="118" customWidth="1"/>
    <col min="11272" max="11272" width="10" style="118" customWidth="1"/>
    <col min="11273" max="11274" width="10.33203125" style="118" customWidth="1"/>
    <col min="11275" max="11276" width="10" style="118" customWidth="1"/>
    <col min="11277" max="11280" width="9" style="118" bestFit="1" customWidth="1"/>
    <col min="11281" max="11281" width="3.5" style="118" customWidth="1"/>
    <col min="11282" max="11282" width="6.83203125" style="118" customWidth="1"/>
    <col min="11283" max="11283" width="55.5" style="118" customWidth="1"/>
    <col min="11284" max="11521" width="8.83203125" style="118"/>
    <col min="11522" max="11522" width="53.83203125" style="118" bestFit="1" customWidth="1"/>
    <col min="11523" max="11523" width="2.1640625" style="118" customWidth="1"/>
    <col min="11524" max="11524" width="10" style="118" bestFit="1" customWidth="1"/>
    <col min="11525" max="11525" width="9.5" style="118" bestFit="1" customWidth="1"/>
    <col min="11526" max="11526" width="10" style="118" customWidth="1"/>
    <col min="11527" max="11527" width="11" style="118" customWidth="1"/>
    <col min="11528" max="11528" width="10" style="118" customWidth="1"/>
    <col min="11529" max="11530" width="10.33203125" style="118" customWidth="1"/>
    <col min="11531" max="11532" width="10" style="118" customWidth="1"/>
    <col min="11533" max="11536" width="9" style="118" bestFit="1" customWidth="1"/>
    <col min="11537" max="11537" width="3.5" style="118" customWidth="1"/>
    <col min="11538" max="11538" width="6.83203125" style="118" customWidth="1"/>
    <col min="11539" max="11539" width="55.5" style="118" customWidth="1"/>
    <col min="11540" max="11777" width="8.83203125" style="118"/>
    <col min="11778" max="11778" width="53.83203125" style="118" bestFit="1" customWidth="1"/>
    <col min="11779" max="11779" width="2.1640625" style="118" customWidth="1"/>
    <col min="11780" max="11780" width="10" style="118" bestFit="1" customWidth="1"/>
    <col min="11781" max="11781" width="9.5" style="118" bestFit="1" customWidth="1"/>
    <col min="11782" max="11782" width="10" style="118" customWidth="1"/>
    <col min="11783" max="11783" width="11" style="118" customWidth="1"/>
    <col min="11784" max="11784" width="10" style="118" customWidth="1"/>
    <col min="11785" max="11786" width="10.33203125" style="118" customWidth="1"/>
    <col min="11787" max="11788" width="10" style="118" customWidth="1"/>
    <col min="11789" max="11792" width="9" style="118" bestFit="1" customWidth="1"/>
    <col min="11793" max="11793" width="3.5" style="118" customWidth="1"/>
    <col min="11794" max="11794" width="6.83203125" style="118" customWidth="1"/>
    <col min="11795" max="11795" width="55.5" style="118" customWidth="1"/>
    <col min="11796" max="12033" width="8.83203125" style="118"/>
    <col min="12034" max="12034" width="53.83203125" style="118" bestFit="1" customWidth="1"/>
    <col min="12035" max="12035" width="2.1640625" style="118" customWidth="1"/>
    <col min="12036" max="12036" width="10" style="118" bestFit="1" customWidth="1"/>
    <col min="12037" max="12037" width="9.5" style="118" bestFit="1" customWidth="1"/>
    <col min="12038" max="12038" width="10" style="118" customWidth="1"/>
    <col min="12039" max="12039" width="11" style="118" customWidth="1"/>
    <col min="12040" max="12040" width="10" style="118" customWidth="1"/>
    <col min="12041" max="12042" width="10.33203125" style="118" customWidth="1"/>
    <col min="12043" max="12044" width="10" style="118" customWidth="1"/>
    <col min="12045" max="12048" width="9" style="118" bestFit="1" customWidth="1"/>
    <col min="12049" max="12049" width="3.5" style="118" customWidth="1"/>
    <col min="12050" max="12050" width="6.83203125" style="118" customWidth="1"/>
    <col min="12051" max="12051" width="55.5" style="118" customWidth="1"/>
    <col min="12052" max="12289" width="8.83203125" style="118"/>
    <col min="12290" max="12290" width="53.83203125" style="118" bestFit="1" customWidth="1"/>
    <col min="12291" max="12291" width="2.1640625" style="118" customWidth="1"/>
    <col min="12292" max="12292" width="10" style="118" bestFit="1" customWidth="1"/>
    <col min="12293" max="12293" width="9.5" style="118" bestFit="1" customWidth="1"/>
    <col min="12294" max="12294" width="10" style="118" customWidth="1"/>
    <col min="12295" max="12295" width="11" style="118" customWidth="1"/>
    <col min="12296" max="12296" width="10" style="118" customWidth="1"/>
    <col min="12297" max="12298" width="10.33203125" style="118" customWidth="1"/>
    <col min="12299" max="12300" width="10" style="118" customWidth="1"/>
    <col min="12301" max="12304" width="9" style="118" bestFit="1" customWidth="1"/>
    <col min="12305" max="12305" width="3.5" style="118" customWidth="1"/>
    <col min="12306" max="12306" width="6.83203125" style="118" customWidth="1"/>
    <col min="12307" max="12307" width="55.5" style="118" customWidth="1"/>
    <col min="12308" max="12545" width="8.83203125" style="118"/>
    <col min="12546" max="12546" width="53.83203125" style="118" bestFit="1" customWidth="1"/>
    <col min="12547" max="12547" width="2.1640625" style="118" customWidth="1"/>
    <col min="12548" max="12548" width="10" style="118" bestFit="1" customWidth="1"/>
    <col min="12549" max="12549" width="9.5" style="118" bestFit="1" customWidth="1"/>
    <col min="12550" max="12550" width="10" style="118" customWidth="1"/>
    <col min="12551" max="12551" width="11" style="118" customWidth="1"/>
    <col min="12552" max="12552" width="10" style="118" customWidth="1"/>
    <col min="12553" max="12554" width="10.33203125" style="118" customWidth="1"/>
    <col min="12555" max="12556" width="10" style="118" customWidth="1"/>
    <col min="12557" max="12560" width="9" style="118" bestFit="1" customWidth="1"/>
    <col min="12561" max="12561" width="3.5" style="118" customWidth="1"/>
    <col min="12562" max="12562" width="6.83203125" style="118" customWidth="1"/>
    <col min="12563" max="12563" width="55.5" style="118" customWidth="1"/>
    <col min="12564" max="12801" width="8.83203125" style="118"/>
    <col min="12802" max="12802" width="53.83203125" style="118" bestFit="1" customWidth="1"/>
    <col min="12803" max="12803" width="2.1640625" style="118" customWidth="1"/>
    <col min="12804" max="12804" width="10" style="118" bestFit="1" customWidth="1"/>
    <col min="12805" max="12805" width="9.5" style="118" bestFit="1" customWidth="1"/>
    <col min="12806" max="12806" width="10" style="118" customWidth="1"/>
    <col min="12807" max="12807" width="11" style="118" customWidth="1"/>
    <col min="12808" max="12808" width="10" style="118" customWidth="1"/>
    <col min="12809" max="12810" width="10.33203125" style="118" customWidth="1"/>
    <col min="12811" max="12812" width="10" style="118" customWidth="1"/>
    <col min="12813" max="12816" width="9" style="118" bestFit="1" customWidth="1"/>
    <col min="12817" max="12817" width="3.5" style="118" customWidth="1"/>
    <col min="12818" max="12818" width="6.83203125" style="118" customWidth="1"/>
    <col min="12819" max="12819" width="55.5" style="118" customWidth="1"/>
    <col min="12820" max="13057" width="8.83203125" style="118"/>
    <col min="13058" max="13058" width="53.83203125" style="118" bestFit="1" customWidth="1"/>
    <col min="13059" max="13059" width="2.1640625" style="118" customWidth="1"/>
    <col min="13060" max="13060" width="10" style="118" bestFit="1" customWidth="1"/>
    <col min="13061" max="13061" width="9.5" style="118" bestFit="1" customWidth="1"/>
    <col min="13062" max="13062" width="10" style="118" customWidth="1"/>
    <col min="13063" max="13063" width="11" style="118" customWidth="1"/>
    <col min="13064" max="13064" width="10" style="118" customWidth="1"/>
    <col min="13065" max="13066" width="10.33203125" style="118" customWidth="1"/>
    <col min="13067" max="13068" width="10" style="118" customWidth="1"/>
    <col min="13069" max="13072" width="9" style="118" bestFit="1" customWidth="1"/>
    <col min="13073" max="13073" width="3.5" style="118" customWidth="1"/>
    <col min="13074" max="13074" width="6.83203125" style="118" customWidth="1"/>
    <col min="13075" max="13075" width="55.5" style="118" customWidth="1"/>
    <col min="13076" max="13313" width="8.83203125" style="118"/>
    <col min="13314" max="13314" width="53.83203125" style="118" bestFit="1" customWidth="1"/>
    <col min="13315" max="13315" width="2.1640625" style="118" customWidth="1"/>
    <col min="13316" max="13316" width="10" style="118" bestFit="1" customWidth="1"/>
    <col min="13317" max="13317" width="9.5" style="118" bestFit="1" customWidth="1"/>
    <col min="13318" max="13318" width="10" style="118" customWidth="1"/>
    <col min="13319" max="13319" width="11" style="118" customWidth="1"/>
    <col min="13320" max="13320" width="10" style="118" customWidth="1"/>
    <col min="13321" max="13322" width="10.33203125" style="118" customWidth="1"/>
    <col min="13323" max="13324" width="10" style="118" customWidth="1"/>
    <col min="13325" max="13328" width="9" style="118" bestFit="1" customWidth="1"/>
    <col min="13329" max="13329" width="3.5" style="118" customWidth="1"/>
    <col min="13330" max="13330" width="6.83203125" style="118" customWidth="1"/>
    <col min="13331" max="13331" width="55.5" style="118" customWidth="1"/>
    <col min="13332" max="13569" width="8.83203125" style="118"/>
    <col min="13570" max="13570" width="53.83203125" style="118" bestFit="1" customWidth="1"/>
    <col min="13571" max="13571" width="2.1640625" style="118" customWidth="1"/>
    <col min="13572" max="13572" width="10" style="118" bestFit="1" customWidth="1"/>
    <col min="13573" max="13573" width="9.5" style="118" bestFit="1" customWidth="1"/>
    <col min="13574" max="13574" width="10" style="118" customWidth="1"/>
    <col min="13575" max="13575" width="11" style="118" customWidth="1"/>
    <col min="13576" max="13576" width="10" style="118" customWidth="1"/>
    <col min="13577" max="13578" width="10.33203125" style="118" customWidth="1"/>
    <col min="13579" max="13580" width="10" style="118" customWidth="1"/>
    <col min="13581" max="13584" width="9" style="118" bestFit="1" customWidth="1"/>
    <col min="13585" max="13585" width="3.5" style="118" customWidth="1"/>
    <col min="13586" max="13586" width="6.83203125" style="118" customWidth="1"/>
    <col min="13587" max="13587" width="55.5" style="118" customWidth="1"/>
    <col min="13588" max="13825" width="8.83203125" style="118"/>
    <col min="13826" max="13826" width="53.83203125" style="118" bestFit="1" customWidth="1"/>
    <col min="13827" max="13827" width="2.1640625" style="118" customWidth="1"/>
    <col min="13828" max="13828" width="10" style="118" bestFit="1" customWidth="1"/>
    <col min="13829" max="13829" width="9.5" style="118" bestFit="1" customWidth="1"/>
    <col min="13830" max="13830" width="10" style="118" customWidth="1"/>
    <col min="13831" max="13831" width="11" style="118" customWidth="1"/>
    <col min="13832" max="13832" width="10" style="118" customWidth="1"/>
    <col min="13833" max="13834" width="10.33203125" style="118" customWidth="1"/>
    <col min="13835" max="13836" width="10" style="118" customWidth="1"/>
    <col min="13837" max="13840" width="9" style="118" bestFit="1" customWidth="1"/>
    <col min="13841" max="13841" width="3.5" style="118" customWidth="1"/>
    <col min="13842" max="13842" width="6.83203125" style="118" customWidth="1"/>
    <col min="13843" max="13843" width="55.5" style="118" customWidth="1"/>
    <col min="13844" max="14081" width="8.83203125" style="118"/>
    <col min="14082" max="14082" width="53.83203125" style="118" bestFit="1" customWidth="1"/>
    <col min="14083" max="14083" width="2.1640625" style="118" customWidth="1"/>
    <col min="14084" max="14084" width="10" style="118" bestFit="1" customWidth="1"/>
    <col min="14085" max="14085" width="9.5" style="118" bestFit="1" customWidth="1"/>
    <col min="14086" max="14086" width="10" style="118" customWidth="1"/>
    <col min="14087" max="14087" width="11" style="118" customWidth="1"/>
    <col min="14088" max="14088" width="10" style="118" customWidth="1"/>
    <col min="14089" max="14090" width="10.33203125" style="118" customWidth="1"/>
    <col min="14091" max="14092" width="10" style="118" customWidth="1"/>
    <col min="14093" max="14096" width="9" style="118" bestFit="1" customWidth="1"/>
    <col min="14097" max="14097" width="3.5" style="118" customWidth="1"/>
    <col min="14098" max="14098" width="6.83203125" style="118" customWidth="1"/>
    <col min="14099" max="14099" width="55.5" style="118" customWidth="1"/>
    <col min="14100" max="14337" width="8.83203125" style="118"/>
    <col min="14338" max="14338" width="53.83203125" style="118" bestFit="1" customWidth="1"/>
    <col min="14339" max="14339" width="2.1640625" style="118" customWidth="1"/>
    <col min="14340" max="14340" width="10" style="118" bestFit="1" customWidth="1"/>
    <col min="14341" max="14341" width="9.5" style="118" bestFit="1" customWidth="1"/>
    <col min="14342" max="14342" width="10" style="118" customWidth="1"/>
    <col min="14343" max="14343" width="11" style="118" customWidth="1"/>
    <col min="14344" max="14344" width="10" style="118" customWidth="1"/>
    <col min="14345" max="14346" width="10.33203125" style="118" customWidth="1"/>
    <col min="14347" max="14348" width="10" style="118" customWidth="1"/>
    <col min="14349" max="14352" width="9" style="118" bestFit="1" customWidth="1"/>
    <col min="14353" max="14353" width="3.5" style="118" customWidth="1"/>
    <col min="14354" max="14354" width="6.83203125" style="118" customWidth="1"/>
    <col min="14355" max="14355" width="55.5" style="118" customWidth="1"/>
    <col min="14356" max="14593" width="8.83203125" style="118"/>
    <col min="14594" max="14594" width="53.83203125" style="118" bestFit="1" customWidth="1"/>
    <col min="14595" max="14595" width="2.1640625" style="118" customWidth="1"/>
    <col min="14596" max="14596" width="10" style="118" bestFit="1" customWidth="1"/>
    <col min="14597" max="14597" width="9.5" style="118" bestFit="1" customWidth="1"/>
    <col min="14598" max="14598" width="10" style="118" customWidth="1"/>
    <col min="14599" max="14599" width="11" style="118" customWidth="1"/>
    <col min="14600" max="14600" width="10" style="118" customWidth="1"/>
    <col min="14601" max="14602" width="10.33203125" style="118" customWidth="1"/>
    <col min="14603" max="14604" width="10" style="118" customWidth="1"/>
    <col min="14605" max="14608" width="9" style="118" bestFit="1" customWidth="1"/>
    <col min="14609" max="14609" width="3.5" style="118" customWidth="1"/>
    <col min="14610" max="14610" width="6.83203125" style="118" customWidth="1"/>
    <col min="14611" max="14611" width="55.5" style="118" customWidth="1"/>
    <col min="14612" max="14849" width="8.83203125" style="118"/>
    <col min="14850" max="14850" width="53.83203125" style="118" bestFit="1" customWidth="1"/>
    <col min="14851" max="14851" width="2.1640625" style="118" customWidth="1"/>
    <col min="14852" max="14852" width="10" style="118" bestFit="1" customWidth="1"/>
    <col min="14853" max="14853" width="9.5" style="118" bestFit="1" customWidth="1"/>
    <col min="14854" max="14854" width="10" style="118" customWidth="1"/>
    <col min="14855" max="14855" width="11" style="118" customWidth="1"/>
    <col min="14856" max="14856" width="10" style="118" customWidth="1"/>
    <col min="14857" max="14858" width="10.33203125" style="118" customWidth="1"/>
    <col min="14859" max="14860" width="10" style="118" customWidth="1"/>
    <col min="14861" max="14864" width="9" style="118" bestFit="1" customWidth="1"/>
    <col min="14865" max="14865" width="3.5" style="118" customWidth="1"/>
    <col min="14866" max="14866" width="6.83203125" style="118" customWidth="1"/>
    <col min="14867" max="14867" width="55.5" style="118" customWidth="1"/>
    <col min="14868" max="15105" width="8.83203125" style="118"/>
    <col min="15106" max="15106" width="53.83203125" style="118" bestFit="1" customWidth="1"/>
    <col min="15107" max="15107" width="2.1640625" style="118" customWidth="1"/>
    <col min="15108" max="15108" width="10" style="118" bestFit="1" customWidth="1"/>
    <col min="15109" max="15109" width="9.5" style="118" bestFit="1" customWidth="1"/>
    <col min="15110" max="15110" width="10" style="118" customWidth="1"/>
    <col min="15111" max="15111" width="11" style="118" customWidth="1"/>
    <col min="15112" max="15112" width="10" style="118" customWidth="1"/>
    <col min="15113" max="15114" width="10.33203125" style="118" customWidth="1"/>
    <col min="15115" max="15116" width="10" style="118" customWidth="1"/>
    <col min="15117" max="15120" width="9" style="118" bestFit="1" customWidth="1"/>
    <col min="15121" max="15121" width="3.5" style="118" customWidth="1"/>
    <col min="15122" max="15122" width="6.83203125" style="118" customWidth="1"/>
    <col min="15123" max="15123" width="55.5" style="118" customWidth="1"/>
    <col min="15124" max="15361" width="8.83203125" style="118"/>
    <col min="15362" max="15362" width="53.83203125" style="118" bestFit="1" customWidth="1"/>
    <col min="15363" max="15363" width="2.1640625" style="118" customWidth="1"/>
    <col min="15364" max="15364" width="10" style="118" bestFit="1" customWidth="1"/>
    <col min="15365" max="15365" width="9.5" style="118" bestFit="1" customWidth="1"/>
    <col min="15366" max="15366" width="10" style="118" customWidth="1"/>
    <col min="15367" max="15367" width="11" style="118" customWidth="1"/>
    <col min="15368" max="15368" width="10" style="118" customWidth="1"/>
    <col min="15369" max="15370" width="10.33203125" style="118" customWidth="1"/>
    <col min="15371" max="15372" width="10" style="118" customWidth="1"/>
    <col min="15373" max="15376" width="9" style="118" bestFit="1" customWidth="1"/>
    <col min="15377" max="15377" width="3.5" style="118" customWidth="1"/>
    <col min="15378" max="15378" width="6.83203125" style="118" customWidth="1"/>
    <col min="15379" max="15379" width="55.5" style="118" customWidth="1"/>
    <col min="15380" max="15617" width="8.83203125" style="118"/>
    <col min="15618" max="15618" width="53.83203125" style="118" bestFit="1" customWidth="1"/>
    <col min="15619" max="15619" width="2.1640625" style="118" customWidth="1"/>
    <col min="15620" max="15620" width="10" style="118" bestFit="1" customWidth="1"/>
    <col min="15621" max="15621" width="9.5" style="118" bestFit="1" customWidth="1"/>
    <col min="15622" max="15622" width="10" style="118" customWidth="1"/>
    <col min="15623" max="15623" width="11" style="118" customWidth="1"/>
    <col min="15624" max="15624" width="10" style="118" customWidth="1"/>
    <col min="15625" max="15626" width="10.33203125" style="118" customWidth="1"/>
    <col min="15627" max="15628" width="10" style="118" customWidth="1"/>
    <col min="15629" max="15632" width="9" style="118" bestFit="1" customWidth="1"/>
    <col min="15633" max="15633" width="3.5" style="118" customWidth="1"/>
    <col min="15634" max="15634" width="6.83203125" style="118" customWidth="1"/>
    <col min="15635" max="15635" width="55.5" style="118" customWidth="1"/>
    <col min="15636" max="15873" width="8.83203125" style="118"/>
    <col min="15874" max="15874" width="53.83203125" style="118" bestFit="1" customWidth="1"/>
    <col min="15875" max="15875" width="2.1640625" style="118" customWidth="1"/>
    <col min="15876" max="15876" width="10" style="118" bestFit="1" customWidth="1"/>
    <col min="15877" max="15877" width="9.5" style="118" bestFit="1" customWidth="1"/>
    <col min="15878" max="15878" width="10" style="118" customWidth="1"/>
    <col min="15879" max="15879" width="11" style="118" customWidth="1"/>
    <col min="15880" max="15880" width="10" style="118" customWidth="1"/>
    <col min="15881" max="15882" width="10.33203125" style="118" customWidth="1"/>
    <col min="15883" max="15884" width="10" style="118" customWidth="1"/>
    <col min="15885" max="15888" width="9" style="118" bestFit="1" customWidth="1"/>
    <col min="15889" max="15889" width="3.5" style="118" customWidth="1"/>
    <col min="15890" max="15890" width="6.83203125" style="118" customWidth="1"/>
    <col min="15891" max="15891" width="55.5" style="118" customWidth="1"/>
    <col min="15892" max="16129" width="8.83203125" style="118"/>
    <col min="16130" max="16130" width="53.83203125" style="118" bestFit="1" customWidth="1"/>
    <col min="16131" max="16131" width="2.1640625" style="118" customWidth="1"/>
    <col min="16132" max="16132" width="10" style="118" bestFit="1" customWidth="1"/>
    <col min="16133" max="16133" width="9.5" style="118" bestFit="1" customWidth="1"/>
    <col min="16134" max="16134" width="10" style="118" customWidth="1"/>
    <col min="16135" max="16135" width="11" style="118" customWidth="1"/>
    <col min="16136" max="16136" width="10" style="118" customWidth="1"/>
    <col min="16137" max="16138" width="10.33203125" style="118" customWidth="1"/>
    <col min="16139" max="16140" width="10" style="118" customWidth="1"/>
    <col min="16141" max="16144" width="9" style="118" bestFit="1" customWidth="1"/>
    <col min="16145" max="16145" width="3.5" style="118" customWidth="1"/>
    <col min="16146" max="16146" width="6.83203125" style="118" customWidth="1"/>
    <col min="16147" max="16147" width="55.5" style="118" customWidth="1"/>
    <col min="16148" max="16384" width="8.83203125" style="118"/>
  </cols>
  <sheetData>
    <row r="1" spans="1:19">
      <c r="A1" s="117" t="s">
        <v>0</v>
      </c>
      <c r="B1" s="157" t="str">
        <f>D1_</f>
        <v>North Shore Middle School</v>
      </c>
      <c r="C1" s="156"/>
      <c r="E1" s="119"/>
      <c r="F1" s="213"/>
      <c r="G1" s="119"/>
      <c r="H1" s="119"/>
      <c r="I1" s="119"/>
      <c r="J1" s="119"/>
      <c r="K1" s="119"/>
      <c r="L1" s="119"/>
      <c r="M1" s="119"/>
      <c r="N1" s="119"/>
      <c r="O1" s="119"/>
      <c r="P1" s="120" t="s">
        <v>243</v>
      </c>
      <c r="S1" s="154" t="s">
        <v>302</v>
      </c>
    </row>
    <row r="2" spans="1:19">
      <c r="A2" s="122"/>
      <c r="B2" s="123"/>
      <c r="C2" s="124"/>
      <c r="D2" s="124"/>
      <c r="E2" s="124"/>
      <c r="F2" s="124"/>
      <c r="G2" s="124"/>
      <c r="H2" s="124"/>
      <c r="I2" s="124"/>
      <c r="J2" s="124"/>
      <c r="K2" s="124"/>
      <c r="L2" s="124"/>
      <c r="M2" s="124"/>
      <c r="N2" s="124"/>
      <c r="O2" s="124"/>
      <c r="P2" s="124"/>
      <c r="S2" s="163" t="s">
        <v>301</v>
      </c>
    </row>
    <row r="3" spans="1:19" ht="13">
      <c r="A3" s="257" t="s">
        <v>244</v>
      </c>
      <c r="B3" s="257"/>
      <c r="C3" s="257"/>
      <c r="D3" s="257"/>
      <c r="E3" s="257"/>
      <c r="F3" s="257"/>
      <c r="G3" s="257"/>
      <c r="H3" s="257"/>
      <c r="I3" s="257"/>
      <c r="J3" s="257"/>
      <c r="K3" s="257"/>
      <c r="L3" s="257"/>
      <c r="M3" s="257"/>
      <c r="N3" s="257"/>
      <c r="O3" s="257"/>
      <c r="P3" s="257"/>
      <c r="S3" s="164" t="s">
        <v>303</v>
      </c>
    </row>
    <row r="4" spans="1:19">
      <c r="A4" s="258"/>
      <c r="B4" s="258"/>
      <c r="C4" s="258"/>
      <c r="D4" s="258"/>
      <c r="E4" s="258"/>
      <c r="F4" s="258"/>
      <c r="G4" s="258"/>
      <c r="H4" s="258"/>
      <c r="I4" s="258"/>
      <c r="J4" s="258"/>
      <c r="K4" s="258"/>
      <c r="L4" s="258"/>
      <c r="M4" s="258"/>
      <c r="N4" s="258"/>
      <c r="O4" s="258"/>
      <c r="P4" s="258"/>
      <c r="S4" s="196"/>
    </row>
    <row r="5" spans="1:19">
      <c r="A5" s="125"/>
      <c r="B5" s="126"/>
      <c r="C5" s="127"/>
      <c r="D5" s="127"/>
      <c r="E5" s="127"/>
      <c r="F5" s="127"/>
      <c r="G5" s="127"/>
      <c r="H5" s="127"/>
      <c r="I5" s="127"/>
      <c r="J5" s="127"/>
      <c r="K5" s="127"/>
      <c r="L5" s="127"/>
      <c r="M5" s="127"/>
      <c r="N5" s="127"/>
      <c r="O5" s="127"/>
      <c r="P5" s="127"/>
    </row>
    <row r="6" spans="1:19" ht="16" thickBot="1">
      <c r="A6" s="128"/>
      <c r="B6" s="129"/>
      <c r="C6" s="129"/>
      <c r="D6" s="130" t="s">
        <v>308</v>
      </c>
      <c r="E6" s="130"/>
      <c r="F6" s="130"/>
      <c r="G6" s="130"/>
      <c r="H6" s="130"/>
      <c r="I6" s="130"/>
      <c r="J6" s="130"/>
      <c r="K6" s="130"/>
      <c r="L6" s="130"/>
      <c r="M6" s="130"/>
      <c r="N6" s="130"/>
      <c r="O6" s="130"/>
      <c r="P6" s="131"/>
      <c r="R6" s="132" t="s">
        <v>3</v>
      </c>
      <c r="S6" s="195" t="s">
        <v>4</v>
      </c>
    </row>
    <row r="7" spans="1:19" ht="13" thickBot="1">
      <c r="A7" s="133" t="s">
        <v>3</v>
      </c>
      <c r="B7" s="134" t="s">
        <v>246</v>
      </c>
      <c r="D7" s="135" t="s">
        <v>247</v>
      </c>
      <c r="E7" s="135" t="s">
        <v>248</v>
      </c>
      <c r="F7" s="135" t="s">
        <v>249</v>
      </c>
      <c r="G7" s="135" t="s">
        <v>250</v>
      </c>
      <c r="H7" s="135" t="s">
        <v>251</v>
      </c>
      <c r="I7" s="135" t="s">
        <v>252</v>
      </c>
      <c r="J7" s="135" t="s">
        <v>253</v>
      </c>
      <c r="K7" s="135" t="s">
        <v>254</v>
      </c>
      <c r="L7" s="135" t="s">
        <v>255</v>
      </c>
      <c r="M7" s="135" t="s">
        <v>256</v>
      </c>
      <c r="N7" s="135" t="s">
        <v>257</v>
      </c>
      <c r="O7" s="135" t="s">
        <v>258</v>
      </c>
      <c r="P7" s="135" t="s">
        <v>259</v>
      </c>
    </row>
    <row r="9" spans="1:19">
      <c r="A9" s="136"/>
      <c r="B9" s="137" t="s">
        <v>260</v>
      </c>
      <c r="C9" s="138"/>
      <c r="D9" s="139"/>
      <c r="E9" s="139"/>
      <c r="F9" s="139"/>
      <c r="G9" s="139"/>
      <c r="H9" s="139"/>
      <c r="I9" s="139"/>
      <c r="J9" s="139"/>
      <c r="K9" s="139"/>
      <c r="L9" s="139"/>
      <c r="M9" s="139"/>
      <c r="N9" s="139"/>
      <c r="O9" s="139"/>
      <c r="P9" s="139"/>
    </row>
    <row r="10" spans="1:19">
      <c r="B10" s="140" t="s">
        <v>261</v>
      </c>
      <c r="D10" s="141"/>
      <c r="E10" s="141"/>
      <c r="F10" s="141"/>
      <c r="G10" s="141"/>
      <c r="H10" s="141"/>
      <c r="I10" s="141"/>
      <c r="J10" s="141"/>
      <c r="K10" s="141"/>
      <c r="L10" s="141"/>
      <c r="M10" s="141"/>
      <c r="N10" s="141"/>
      <c r="O10" s="141"/>
      <c r="P10" s="141"/>
    </row>
    <row r="11" spans="1:19">
      <c r="A11" s="121">
        <f t="shared" ref="A11:A44" si="0">R11</f>
        <v>1</v>
      </c>
      <c r="B11" s="142" t="s">
        <v>262</v>
      </c>
      <c r="D11" s="143">
        <f t="shared" ref="D11:D26" si="1">SUM(E11:P11)</f>
        <v>605558</v>
      </c>
      <c r="E11" s="144">
        <f>('A1. BudgetSumm'!H9+'A1. BudgetSumm'!H10)*0.5</f>
        <v>302779</v>
      </c>
      <c r="F11" s="144"/>
      <c r="G11" s="144"/>
      <c r="H11" s="144">
        <f>('A1. BudgetSumm'!H9+'A1. BudgetSumm'!H10)*0.4</f>
        <v>242223.2</v>
      </c>
      <c r="I11" s="144"/>
      <c r="J11" s="144">
        <f>('A1. BudgetSumm'!H9+'A1. BudgetSumm'!H10)*0.1</f>
        <v>60555.8</v>
      </c>
      <c r="K11" s="144"/>
      <c r="L11" s="144"/>
      <c r="M11" s="144"/>
      <c r="N11" s="144"/>
      <c r="O11" s="144"/>
      <c r="P11" s="144"/>
      <c r="R11" s="121">
        <v>1</v>
      </c>
      <c r="S11" s="193" t="s">
        <v>263</v>
      </c>
    </row>
    <row r="12" spans="1:19" ht="24">
      <c r="A12" s="121">
        <f t="shared" si="0"/>
        <v>2</v>
      </c>
      <c r="B12" s="142" t="s">
        <v>264</v>
      </c>
      <c r="D12" s="143">
        <f t="shared" si="1"/>
        <v>67525</v>
      </c>
      <c r="E12" s="144"/>
      <c r="F12" s="144"/>
      <c r="G12" s="144"/>
      <c r="H12" s="144"/>
      <c r="I12" s="144"/>
      <c r="J12" s="144">
        <f>'A1. BudgetSumm'!H12+'A1. BudgetSumm'!H14</f>
        <v>67525</v>
      </c>
      <c r="K12" s="144"/>
      <c r="L12" s="144"/>
      <c r="M12" s="144"/>
      <c r="N12" s="144"/>
      <c r="O12" s="144"/>
      <c r="P12" s="144"/>
      <c r="R12" s="121">
        <v>2</v>
      </c>
      <c r="S12" s="193" t="s">
        <v>265</v>
      </c>
    </row>
    <row r="13" spans="1:19">
      <c r="A13" s="136">
        <f t="shared" si="0"/>
        <v>3</v>
      </c>
      <c r="B13" s="145" t="s">
        <v>266</v>
      </c>
      <c r="D13" s="146"/>
      <c r="E13" s="146"/>
      <c r="F13" s="146"/>
      <c r="G13" s="146"/>
      <c r="H13" s="146"/>
      <c r="I13" s="146"/>
      <c r="J13" s="146"/>
      <c r="K13" s="146"/>
      <c r="L13" s="146"/>
      <c r="M13" s="146"/>
      <c r="N13" s="146"/>
      <c r="O13" s="146"/>
      <c r="P13" s="146"/>
      <c r="R13" s="121">
        <v>3</v>
      </c>
    </row>
    <row r="14" spans="1:19">
      <c r="A14" s="121">
        <f t="shared" si="0"/>
        <v>4</v>
      </c>
      <c r="B14" s="142" t="s">
        <v>267</v>
      </c>
      <c r="D14" s="143">
        <f t="shared" si="1"/>
        <v>5724.9999999999991</v>
      </c>
      <c r="E14" s="144">
        <f>+'A1. BudgetSumm'!H17/12</f>
        <v>477.08333333333331</v>
      </c>
      <c r="F14" s="144">
        <f>$E$14</f>
        <v>477.08333333333331</v>
      </c>
      <c r="G14" s="144">
        <f t="shared" ref="G14:P14" si="2">$E$14</f>
        <v>477.08333333333331</v>
      </c>
      <c r="H14" s="144">
        <f t="shared" si="2"/>
        <v>477.08333333333331</v>
      </c>
      <c r="I14" s="144">
        <f t="shared" si="2"/>
        <v>477.08333333333331</v>
      </c>
      <c r="J14" s="144">
        <f t="shared" si="2"/>
        <v>477.08333333333331</v>
      </c>
      <c r="K14" s="144">
        <f t="shared" si="2"/>
        <v>477.08333333333331</v>
      </c>
      <c r="L14" s="144">
        <f t="shared" si="2"/>
        <v>477.08333333333331</v>
      </c>
      <c r="M14" s="144">
        <f t="shared" si="2"/>
        <v>477.08333333333331</v>
      </c>
      <c r="N14" s="144">
        <f t="shared" si="2"/>
        <v>477.08333333333331</v>
      </c>
      <c r="O14" s="144">
        <f t="shared" si="2"/>
        <v>477.08333333333331</v>
      </c>
      <c r="P14" s="144">
        <f t="shared" si="2"/>
        <v>477.08333333333331</v>
      </c>
      <c r="R14" s="121">
        <v>4</v>
      </c>
      <c r="S14" s="193" t="s">
        <v>268</v>
      </c>
    </row>
    <row r="15" spans="1:19">
      <c r="A15" s="121">
        <f t="shared" si="0"/>
        <v>5</v>
      </c>
      <c r="B15" s="142" t="s">
        <v>269</v>
      </c>
      <c r="D15" s="143">
        <f t="shared" si="1"/>
        <v>0</v>
      </c>
      <c r="E15" s="144"/>
      <c r="F15" s="144"/>
      <c r="G15" s="144"/>
      <c r="H15" s="144"/>
      <c r="I15" s="144"/>
      <c r="J15" s="144"/>
      <c r="K15" s="144"/>
      <c r="L15" s="144"/>
      <c r="M15" s="144"/>
      <c r="N15" s="144"/>
      <c r="O15" s="144"/>
      <c r="P15" s="144"/>
      <c r="R15" s="121">
        <v>5</v>
      </c>
      <c r="S15" s="193" t="s">
        <v>270</v>
      </c>
    </row>
    <row r="16" spans="1:19">
      <c r="A16" s="121">
        <f t="shared" si="0"/>
        <v>6</v>
      </c>
      <c r="B16" s="142" t="s">
        <v>271</v>
      </c>
      <c r="D16" s="143">
        <f t="shared" si="1"/>
        <v>61500</v>
      </c>
      <c r="E16" s="144">
        <f>(+'A1. BudgetSumm'!H13+'A1. BudgetSumm'!H16+'A1. BudgetSumm'!H21)/12</f>
        <v>5125</v>
      </c>
      <c r="F16" s="144">
        <f>$E$16</f>
        <v>5125</v>
      </c>
      <c r="G16" s="144">
        <f t="shared" ref="G16:P16" si="3">$E$16</f>
        <v>5125</v>
      </c>
      <c r="H16" s="144">
        <f t="shared" si="3"/>
        <v>5125</v>
      </c>
      <c r="I16" s="144">
        <f t="shared" si="3"/>
        <v>5125</v>
      </c>
      <c r="J16" s="144">
        <f t="shared" si="3"/>
        <v>5125</v>
      </c>
      <c r="K16" s="144">
        <f t="shared" si="3"/>
        <v>5125</v>
      </c>
      <c r="L16" s="144">
        <f t="shared" si="3"/>
        <v>5125</v>
      </c>
      <c r="M16" s="144">
        <f t="shared" si="3"/>
        <v>5125</v>
      </c>
      <c r="N16" s="144">
        <f t="shared" si="3"/>
        <v>5125</v>
      </c>
      <c r="O16" s="144">
        <f t="shared" si="3"/>
        <v>5125</v>
      </c>
      <c r="P16" s="144">
        <f t="shared" si="3"/>
        <v>5125</v>
      </c>
      <c r="R16" s="121">
        <v>6</v>
      </c>
      <c r="S16" s="193" t="s">
        <v>272</v>
      </c>
    </row>
    <row r="17" spans="1:19">
      <c r="A17" s="121">
        <f t="shared" si="0"/>
        <v>7</v>
      </c>
      <c r="B17" s="140" t="s">
        <v>273</v>
      </c>
      <c r="D17" s="143">
        <f t="shared" si="1"/>
        <v>0</v>
      </c>
      <c r="E17" s="144"/>
      <c r="F17" s="144"/>
      <c r="G17" s="144"/>
      <c r="H17" s="144"/>
      <c r="I17" s="144"/>
      <c r="J17" s="144"/>
      <c r="K17" s="144"/>
      <c r="L17" s="144"/>
      <c r="M17" s="144"/>
      <c r="N17" s="144"/>
      <c r="O17" s="144"/>
      <c r="P17" s="144"/>
      <c r="R17" s="121">
        <v>7</v>
      </c>
      <c r="S17" s="193" t="s">
        <v>274</v>
      </c>
    </row>
    <row r="18" spans="1:19" ht="24">
      <c r="A18" s="121">
        <f t="shared" si="0"/>
        <v>7.1</v>
      </c>
      <c r="B18" s="147" t="str">
        <f>'A3. Estimated Cash Flow Yr1'!B18</f>
        <v>Salaries</v>
      </c>
      <c r="D18" s="143">
        <f t="shared" si="1"/>
        <v>-422823.8249999999</v>
      </c>
      <c r="E18" s="144">
        <f>-SUMIF('A2. Bgt_FuncExp'!$F$8:$F$116,B18,'A2. Bgt_FuncExp'!$K$8:$K$116)/12</f>
        <v>-35235.318749999999</v>
      </c>
      <c r="F18" s="144">
        <f>$E$18</f>
        <v>-35235.318749999999</v>
      </c>
      <c r="G18" s="144">
        <f t="shared" ref="G18:P18" si="4">$E$18</f>
        <v>-35235.318749999999</v>
      </c>
      <c r="H18" s="144">
        <f t="shared" si="4"/>
        <v>-35235.318749999999</v>
      </c>
      <c r="I18" s="144">
        <f t="shared" si="4"/>
        <v>-35235.318749999999</v>
      </c>
      <c r="J18" s="144">
        <f t="shared" si="4"/>
        <v>-35235.318749999999</v>
      </c>
      <c r="K18" s="144">
        <f t="shared" si="4"/>
        <v>-35235.318749999999</v>
      </c>
      <c r="L18" s="144">
        <f t="shared" si="4"/>
        <v>-35235.318749999999</v>
      </c>
      <c r="M18" s="144">
        <f t="shared" si="4"/>
        <v>-35235.318749999999</v>
      </c>
      <c r="N18" s="144">
        <f t="shared" si="4"/>
        <v>-35235.318749999999</v>
      </c>
      <c r="O18" s="144">
        <f t="shared" si="4"/>
        <v>-35235.318749999999</v>
      </c>
      <c r="P18" s="144">
        <f t="shared" si="4"/>
        <v>-35235.318749999999</v>
      </c>
      <c r="R18" s="148">
        <v>7.1</v>
      </c>
      <c r="S18" s="193" t="s">
        <v>275</v>
      </c>
    </row>
    <row r="19" spans="1:19" ht="24">
      <c r="A19" s="121">
        <f t="shared" si="0"/>
        <v>7.2</v>
      </c>
      <c r="B19" s="147" t="str">
        <f>'A3. Estimated Cash Flow Yr1'!B19</f>
        <v>Contracted Services</v>
      </c>
      <c r="D19" s="143">
        <f t="shared" si="1"/>
        <v>-143263.25</v>
      </c>
      <c r="E19" s="144">
        <f>-SUMIF('A2. Bgt_FuncExp'!$F$8:$F$116,B19,'A2. Bgt_FuncExp'!$K$8:$K$116)/12</f>
        <v>-11938.604166666666</v>
      </c>
      <c r="F19" s="144">
        <f>$E$19</f>
        <v>-11938.604166666666</v>
      </c>
      <c r="G19" s="144">
        <f t="shared" ref="G19:P19" si="5">$E$19</f>
        <v>-11938.604166666666</v>
      </c>
      <c r="H19" s="144">
        <f t="shared" si="5"/>
        <v>-11938.604166666666</v>
      </c>
      <c r="I19" s="144">
        <f t="shared" si="5"/>
        <v>-11938.604166666666</v>
      </c>
      <c r="J19" s="144">
        <f t="shared" si="5"/>
        <v>-11938.604166666666</v>
      </c>
      <c r="K19" s="144">
        <f t="shared" si="5"/>
        <v>-11938.604166666666</v>
      </c>
      <c r="L19" s="144">
        <f t="shared" si="5"/>
        <v>-11938.604166666666</v>
      </c>
      <c r="M19" s="144">
        <f t="shared" si="5"/>
        <v>-11938.604166666666</v>
      </c>
      <c r="N19" s="144">
        <f t="shared" si="5"/>
        <v>-11938.604166666666</v>
      </c>
      <c r="O19" s="144">
        <f t="shared" si="5"/>
        <v>-11938.604166666666</v>
      </c>
      <c r="P19" s="144">
        <f t="shared" si="5"/>
        <v>-11938.604166666666</v>
      </c>
      <c r="R19" s="148">
        <v>7.2</v>
      </c>
      <c r="S19" s="193" t="s">
        <v>275</v>
      </c>
    </row>
    <row r="20" spans="1:19" ht="24">
      <c r="A20" s="121">
        <f t="shared" si="0"/>
        <v>7.3</v>
      </c>
      <c r="B20" s="147" t="str">
        <f>'A3. Estimated Cash Flow Yr1'!B20</f>
        <v>Supplies &amp; Materials</v>
      </c>
      <c r="D20" s="143">
        <f t="shared" si="1"/>
        <v>-27264.999999999996</v>
      </c>
      <c r="E20" s="144">
        <f>-SUMIF('A2. Bgt_FuncExp'!$F$8:$F$116,B20,'A2. Bgt_FuncExp'!$K$8:$K$116)/12</f>
        <v>-2272.0833333333335</v>
      </c>
      <c r="F20" s="144">
        <f>$E$20</f>
        <v>-2272.0833333333335</v>
      </c>
      <c r="G20" s="144">
        <f t="shared" ref="G20:P20" si="6">$E$20</f>
        <v>-2272.0833333333335</v>
      </c>
      <c r="H20" s="144">
        <f t="shared" si="6"/>
        <v>-2272.0833333333335</v>
      </c>
      <c r="I20" s="144">
        <f t="shared" si="6"/>
        <v>-2272.0833333333335</v>
      </c>
      <c r="J20" s="144">
        <f t="shared" si="6"/>
        <v>-2272.0833333333335</v>
      </c>
      <c r="K20" s="144">
        <f t="shared" si="6"/>
        <v>-2272.0833333333335</v>
      </c>
      <c r="L20" s="144">
        <f t="shared" si="6"/>
        <v>-2272.0833333333335</v>
      </c>
      <c r="M20" s="144">
        <f t="shared" si="6"/>
        <v>-2272.0833333333335</v>
      </c>
      <c r="N20" s="144">
        <f t="shared" si="6"/>
        <v>-2272.0833333333335</v>
      </c>
      <c r="O20" s="144">
        <f t="shared" si="6"/>
        <v>-2272.0833333333335</v>
      </c>
      <c r="P20" s="144">
        <f t="shared" si="6"/>
        <v>-2272.0833333333335</v>
      </c>
      <c r="R20" s="148">
        <v>7.3</v>
      </c>
      <c r="S20" s="193" t="s">
        <v>275</v>
      </c>
    </row>
    <row r="21" spans="1:19" ht="24">
      <c r="A21" s="121">
        <f t="shared" si="0"/>
        <v>7.4</v>
      </c>
      <c r="B21" s="147" t="str">
        <f>'A3. Estimated Cash Flow Yr1'!B21</f>
        <v>Utilities &amp; Maintenance</v>
      </c>
      <c r="D21" s="143">
        <f t="shared" si="1"/>
        <v>-119289.50000000001</v>
      </c>
      <c r="E21" s="144">
        <f>-SUMIF('A2. Bgt_FuncExp'!$F$8:$F$116,B21,'A2. Bgt_FuncExp'!$K$8:$K$116)/12</f>
        <v>-9940.7916666666661</v>
      </c>
      <c r="F21" s="144">
        <f>$E$21</f>
        <v>-9940.7916666666661</v>
      </c>
      <c r="G21" s="144">
        <f t="shared" ref="G21:P21" si="7">$E$21</f>
        <v>-9940.7916666666661</v>
      </c>
      <c r="H21" s="144">
        <f t="shared" si="7"/>
        <v>-9940.7916666666661</v>
      </c>
      <c r="I21" s="144">
        <f t="shared" si="7"/>
        <v>-9940.7916666666661</v>
      </c>
      <c r="J21" s="144">
        <f t="shared" si="7"/>
        <v>-9940.7916666666661</v>
      </c>
      <c r="K21" s="144">
        <f t="shared" si="7"/>
        <v>-9940.7916666666661</v>
      </c>
      <c r="L21" s="144">
        <f t="shared" si="7"/>
        <v>-9940.7916666666661</v>
      </c>
      <c r="M21" s="144">
        <f t="shared" si="7"/>
        <v>-9940.7916666666661</v>
      </c>
      <c r="N21" s="144">
        <f t="shared" si="7"/>
        <v>-9940.7916666666661</v>
      </c>
      <c r="O21" s="144">
        <f t="shared" si="7"/>
        <v>-9940.7916666666661</v>
      </c>
      <c r="P21" s="144">
        <f t="shared" si="7"/>
        <v>-9940.7916666666661</v>
      </c>
      <c r="R21" s="148">
        <v>7.4</v>
      </c>
      <c r="S21" s="193" t="s">
        <v>275</v>
      </c>
    </row>
    <row r="22" spans="1:19" ht="24">
      <c r="A22" s="121">
        <f t="shared" si="0"/>
        <v>7.5</v>
      </c>
      <c r="B22" s="147" t="str">
        <f>'A3. Estimated Cash Flow Yr1'!B22</f>
        <v>Other Expenses</v>
      </c>
      <c r="D22" s="143">
        <f t="shared" si="1"/>
        <v>-9942.5</v>
      </c>
      <c r="E22" s="144">
        <f>-SUMIF('A2. Bgt_FuncExp'!$F$8:$F$116,B22,'A2. Bgt_FuncExp'!$K$8:$K$116)/12</f>
        <v>-828.54166666666663</v>
      </c>
      <c r="F22" s="144">
        <f>$E$22</f>
        <v>-828.54166666666663</v>
      </c>
      <c r="G22" s="144">
        <f t="shared" ref="G22:P22" si="8">$E$22</f>
        <v>-828.54166666666663</v>
      </c>
      <c r="H22" s="144">
        <f t="shared" si="8"/>
        <v>-828.54166666666663</v>
      </c>
      <c r="I22" s="144">
        <f t="shared" si="8"/>
        <v>-828.54166666666663</v>
      </c>
      <c r="J22" s="144">
        <f t="shared" si="8"/>
        <v>-828.54166666666663</v>
      </c>
      <c r="K22" s="144">
        <f t="shared" si="8"/>
        <v>-828.54166666666663</v>
      </c>
      <c r="L22" s="144">
        <f t="shared" si="8"/>
        <v>-828.54166666666663</v>
      </c>
      <c r="M22" s="144">
        <f t="shared" si="8"/>
        <v>-828.54166666666663</v>
      </c>
      <c r="N22" s="144">
        <f t="shared" si="8"/>
        <v>-828.54166666666663</v>
      </c>
      <c r="O22" s="144">
        <f t="shared" si="8"/>
        <v>-828.54166666666663</v>
      </c>
      <c r="P22" s="144">
        <f t="shared" si="8"/>
        <v>-828.54166666666663</v>
      </c>
      <c r="R22" s="148">
        <v>7.5</v>
      </c>
      <c r="S22" s="193" t="s">
        <v>275</v>
      </c>
    </row>
    <row r="23" spans="1:19" ht="24">
      <c r="A23" s="121">
        <f t="shared" si="0"/>
        <v>7.6</v>
      </c>
      <c r="B23" s="147" t="str">
        <f>'A3. Estimated Cash Flow Yr1'!B23</f>
        <v>Capital Purchases</v>
      </c>
      <c r="D23" s="143">
        <f t="shared" si="1"/>
        <v>0</v>
      </c>
      <c r="E23" s="144">
        <v>0</v>
      </c>
      <c r="F23" s="144">
        <f>$E$23</f>
        <v>0</v>
      </c>
      <c r="G23" s="144">
        <f t="shared" ref="G23:P23" si="9">$E$23</f>
        <v>0</v>
      </c>
      <c r="H23" s="144">
        <f t="shared" si="9"/>
        <v>0</v>
      </c>
      <c r="I23" s="144">
        <f t="shared" si="9"/>
        <v>0</v>
      </c>
      <c r="J23" s="144">
        <f t="shared" si="9"/>
        <v>0</v>
      </c>
      <c r="K23" s="144">
        <f t="shared" si="9"/>
        <v>0</v>
      </c>
      <c r="L23" s="144">
        <f t="shared" si="9"/>
        <v>0</v>
      </c>
      <c r="M23" s="144">
        <f t="shared" si="9"/>
        <v>0</v>
      </c>
      <c r="N23" s="144">
        <f t="shared" si="9"/>
        <v>0</v>
      </c>
      <c r="O23" s="144">
        <f t="shared" si="9"/>
        <v>0</v>
      </c>
      <c r="P23" s="144">
        <f t="shared" si="9"/>
        <v>0</v>
      </c>
      <c r="R23" s="148">
        <v>7.6</v>
      </c>
      <c r="S23" s="193" t="s">
        <v>275</v>
      </c>
    </row>
    <row r="24" spans="1:19" ht="24">
      <c r="A24" s="121">
        <f t="shared" si="0"/>
        <v>7.7</v>
      </c>
      <c r="B24" s="147"/>
      <c r="D24" s="143">
        <f t="shared" si="1"/>
        <v>0</v>
      </c>
      <c r="E24" s="144"/>
      <c r="F24" s="144"/>
      <c r="G24" s="144"/>
      <c r="H24" s="144"/>
      <c r="I24" s="144"/>
      <c r="J24" s="144"/>
      <c r="K24" s="144"/>
      <c r="L24" s="144"/>
      <c r="M24" s="144"/>
      <c r="N24" s="144"/>
      <c r="O24" s="144"/>
      <c r="P24" s="144"/>
      <c r="R24" s="148">
        <v>7.7</v>
      </c>
      <c r="S24" s="193" t="s">
        <v>275</v>
      </c>
    </row>
    <row r="25" spans="1:19" ht="24">
      <c r="A25" s="121">
        <f t="shared" si="0"/>
        <v>7.8</v>
      </c>
      <c r="B25" s="147"/>
      <c r="D25" s="143">
        <f t="shared" si="1"/>
        <v>0</v>
      </c>
      <c r="E25" s="144"/>
      <c r="F25" s="144"/>
      <c r="G25" s="144"/>
      <c r="H25" s="144"/>
      <c r="I25" s="144"/>
      <c r="J25" s="144"/>
      <c r="K25" s="144"/>
      <c r="L25" s="144"/>
      <c r="M25" s="144"/>
      <c r="N25" s="144"/>
      <c r="O25" s="144"/>
      <c r="P25" s="144"/>
      <c r="R25" s="148">
        <v>7.8</v>
      </c>
      <c r="S25" s="193" t="s">
        <v>275</v>
      </c>
    </row>
    <row r="26" spans="1:19" ht="24">
      <c r="A26" s="121">
        <f t="shared" si="0"/>
        <v>7.9</v>
      </c>
      <c r="B26" s="147"/>
      <c r="D26" s="143">
        <f t="shared" si="1"/>
        <v>0</v>
      </c>
      <c r="E26" s="144"/>
      <c r="F26" s="144"/>
      <c r="G26" s="144"/>
      <c r="H26" s="144"/>
      <c r="I26" s="144"/>
      <c r="J26" s="144"/>
      <c r="K26" s="144"/>
      <c r="L26" s="144"/>
      <c r="M26" s="144"/>
      <c r="N26" s="144"/>
      <c r="O26" s="144"/>
      <c r="P26" s="144"/>
      <c r="R26" s="148">
        <v>7.9</v>
      </c>
      <c r="S26" s="193" t="s">
        <v>275</v>
      </c>
    </row>
    <row r="27" spans="1:19">
      <c r="A27" s="121">
        <f t="shared" si="0"/>
        <v>8</v>
      </c>
      <c r="B27" s="140" t="s">
        <v>276</v>
      </c>
      <c r="D27" s="150">
        <f>SUM(D11:D26)</f>
        <v>17723.92500000009</v>
      </c>
      <c r="E27" s="150">
        <f>SUM(E11:E26)</f>
        <v>248165.74375000002</v>
      </c>
      <c r="F27" s="150">
        <f t="shared" ref="F27:P27" si="10">SUM(F11:F26)</f>
        <v>-54613.256249999999</v>
      </c>
      <c r="G27" s="150">
        <f t="shared" si="10"/>
        <v>-54613.256249999999</v>
      </c>
      <c r="H27" s="150">
        <f t="shared" si="10"/>
        <v>187609.94375000003</v>
      </c>
      <c r="I27" s="150">
        <f t="shared" si="10"/>
        <v>-54613.256249999999</v>
      </c>
      <c r="J27" s="150">
        <f t="shared" si="10"/>
        <v>73467.543749999983</v>
      </c>
      <c r="K27" s="150">
        <f t="shared" si="10"/>
        <v>-54613.256249999999</v>
      </c>
      <c r="L27" s="150">
        <f t="shared" si="10"/>
        <v>-54613.256249999999</v>
      </c>
      <c r="M27" s="150">
        <f t="shared" si="10"/>
        <v>-54613.256249999999</v>
      </c>
      <c r="N27" s="150">
        <f t="shared" si="10"/>
        <v>-54613.256249999999</v>
      </c>
      <c r="O27" s="150">
        <f t="shared" si="10"/>
        <v>-54613.256249999999</v>
      </c>
      <c r="P27" s="150">
        <f t="shared" si="10"/>
        <v>-54613.256249999999</v>
      </c>
      <c r="R27" s="121">
        <v>8</v>
      </c>
      <c r="S27" s="193" t="s">
        <v>30</v>
      </c>
    </row>
    <row r="28" spans="1:19">
      <c r="B28" s="142" t="s">
        <v>277</v>
      </c>
      <c r="D28" s="151"/>
      <c r="E28" s="151"/>
      <c r="F28" s="151"/>
      <c r="G28" s="151"/>
      <c r="H28" s="151"/>
      <c r="I28" s="151"/>
      <c r="J28" s="151"/>
      <c r="K28" s="151"/>
      <c r="L28" s="151"/>
      <c r="M28" s="151"/>
      <c r="N28" s="151"/>
      <c r="O28" s="151"/>
      <c r="P28" s="151"/>
    </row>
    <row r="29" spans="1:19">
      <c r="B29" s="152" t="s">
        <v>278</v>
      </c>
      <c r="D29" s="151"/>
      <c r="E29" s="151"/>
      <c r="F29" s="151"/>
      <c r="G29" s="151"/>
      <c r="H29" s="151"/>
      <c r="I29" s="151"/>
      <c r="J29" s="151"/>
      <c r="K29" s="151"/>
      <c r="L29" s="151"/>
      <c r="M29" s="151"/>
      <c r="N29" s="151"/>
      <c r="O29" s="151"/>
      <c r="P29" s="151"/>
    </row>
    <row r="30" spans="1:19">
      <c r="A30" s="121">
        <f t="shared" si="0"/>
        <v>9</v>
      </c>
      <c r="B30" s="142" t="s">
        <v>279</v>
      </c>
      <c r="D30" s="143">
        <f>SUM(E30:P30)</f>
        <v>0</v>
      </c>
      <c r="E30" s="144"/>
      <c r="F30" s="144"/>
      <c r="G30" s="144"/>
      <c r="H30" s="144"/>
      <c r="I30" s="144"/>
      <c r="J30" s="144"/>
      <c r="K30" s="144"/>
      <c r="L30" s="144"/>
      <c r="M30" s="144"/>
      <c r="N30" s="144"/>
      <c r="O30" s="144"/>
      <c r="P30" s="144"/>
      <c r="R30" s="121">
        <f>R27+1</f>
        <v>9</v>
      </c>
      <c r="S30" s="193" t="s">
        <v>280</v>
      </c>
    </row>
    <row r="31" spans="1:19">
      <c r="A31" s="121">
        <f t="shared" si="0"/>
        <v>10</v>
      </c>
      <c r="B31" s="142" t="s">
        <v>281</v>
      </c>
      <c r="D31" s="143">
        <f>SUM(E31:P31)</f>
        <v>0</v>
      </c>
      <c r="E31" s="144"/>
      <c r="F31" s="144"/>
      <c r="G31" s="144"/>
      <c r="H31" s="144"/>
      <c r="I31" s="144"/>
      <c r="J31" s="144"/>
      <c r="K31" s="144"/>
      <c r="L31" s="144"/>
      <c r="M31" s="144"/>
      <c r="N31" s="144"/>
      <c r="O31" s="144"/>
      <c r="P31" s="144"/>
      <c r="R31" s="121">
        <f>R30+1</f>
        <v>10</v>
      </c>
      <c r="S31" s="193" t="s">
        <v>282</v>
      </c>
    </row>
    <row r="32" spans="1:19">
      <c r="A32" s="121">
        <f t="shared" si="0"/>
        <v>11</v>
      </c>
      <c r="B32" s="142" t="s">
        <v>283</v>
      </c>
      <c r="D32" s="150">
        <f>SUM(E30:P31)</f>
        <v>0</v>
      </c>
      <c r="E32" s="150">
        <f>SUM(E30:P31)</f>
        <v>0</v>
      </c>
      <c r="F32" s="150">
        <f>SUM(F30:P31)</f>
        <v>0</v>
      </c>
      <c r="G32" s="150">
        <f>SUM(G30:P31)</f>
        <v>0</v>
      </c>
      <c r="H32" s="150">
        <f>SUM(H30:P31)</f>
        <v>0</v>
      </c>
      <c r="I32" s="150">
        <f>SUM(I30:P31)</f>
        <v>0</v>
      </c>
      <c r="J32" s="150">
        <f>SUM(J30:P31)</f>
        <v>0</v>
      </c>
      <c r="K32" s="150">
        <f>SUM(K30:P31)</f>
        <v>0</v>
      </c>
      <c r="L32" s="150">
        <f>SUM(L30:P31)</f>
        <v>0</v>
      </c>
      <c r="M32" s="150">
        <f>SUM(M30:P31)</f>
        <v>0</v>
      </c>
      <c r="N32" s="150">
        <f>SUM(N30:P31)</f>
        <v>0</v>
      </c>
      <c r="O32" s="150">
        <f>SUM(O30:P31)</f>
        <v>0</v>
      </c>
      <c r="P32" s="150">
        <f>SUM(P30:P31)</f>
        <v>0</v>
      </c>
      <c r="R32" s="121">
        <f>R31+1</f>
        <v>11</v>
      </c>
      <c r="S32" s="193" t="s">
        <v>284</v>
      </c>
    </row>
    <row r="33" spans="1:19">
      <c r="D33" s="151"/>
      <c r="E33" s="151"/>
      <c r="F33" s="151"/>
      <c r="G33" s="151"/>
      <c r="H33" s="151"/>
      <c r="I33" s="151"/>
      <c r="J33" s="151"/>
      <c r="K33" s="151"/>
      <c r="L33" s="151"/>
      <c r="M33" s="151"/>
      <c r="N33" s="151"/>
      <c r="O33" s="151"/>
      <c r="P33" s="151"/>
    </row>
    <row r="34" spans="1:19">
      <c r="B34" s="152" t="s">
        <v>285</v>
      </c>
      <c r="D34" s="151"/>
      <c r="E34" s="151"/>
      <c r="F34" s="151"/>
      <c r="G34" s="151"/>
      <c r="H34" s="151"/>
      <c r="I34" s="151"/>
      <c r="J34" s="151"/>
      <c r="K34" s="151"/>
      <c r="L34" s="151"/>
      <c r="M34" s="151"/>
      <c r="N34" s="151"/>
      <c r="O34" s="151"/>
      <c r="P34" s="151"/>
    </row>
    <row r="35" spans="1:19">
      <c r="A35" s="121">
        <f t="shared" si="0"/>
        <v>12</v>
      </c>
      <c r="B35" s="142" t="s">
        <v>286</v>
      </c>
      <c r="D35" s="143">
        <f>SUM(E35:P35)</f>
        <v>0</v>
      </c>
      <c r="E35" s="144"/>
      <c r="F35" s="144"/>
      <c r="G35" s="144"/>
      <c r="H35" s="144"/>
      <c r="I35" s="144"/>
      <c r="J35" s="144"/>
      <c r="K35" s="144"/>
      <c r="L35" s="144"/>
      <c r="M35" s="144"/>
      <c r="N35" s="144"/>
      <c r="O35" s="144"/>
      <c r="P35" s="144"/>
      <c r="R35" s="121">
        <f>R32+1</f>
        <v>12</v>
      </c>
      <c r="S35" s="193" t="s">
        <v>287</v>
      </c>
    </row>
    <row r="36" spans="1:19">
      <c r="A36" s="121">
        <f t="shared" si="0"/>
        <v>13</v>
      </c>
      <c r="B36" s="142" t="s">
        <v>288</v>
      </c>
      <c r="D36" s="143">
        <f>SUM(E36:P36)</f>
        <v>0</v>
      </c>
      <c r="E36" s="144"/>
      <c r="F36" s="144"/>
      <c r="G36" s="144"/>
      <c r="H36" s="144"/>
      <c r="I36" s="144"/>
      <c r="J36" s="144"/>
      <c r="K36" s="144"/>
      <c r="L36" s="144"/>
      <c r="M36" s="144"/>
      <c r="N36" s="144"/>
      <c r="O36" s="144"/>
      <c r="P36" s="144"/>
      <c r="R36" s="121">
        <f>R35+1</f>
        <v>13</v>
      </c>
      <c r="S36" s="193" t="s">
        <v>289</v>
      </c>
    </row>
    <row r="37" spans="1:19">
      <c r="A37" s="121">
        <f t="shared" si="0"/>
        <v>14</v>
      </c>
      <c r="B37" s="142" t="s">
        <v>290</v>
      </c>
      <c r="D37" s="143">
        <f>SUM(E37:P37)</f>
        <v>0</v>
      </c>
      <c r="E37" s="144"/>
      <c r="F37" s="144"/>
      <c r="G37" s="144"/>
      <c r="H37" s="144"/>
      <c r="I37" s="144"/>
      <c r="J37" s="144"/>
      <c r="K37" s="144"/>
      <c r="L37" s="144"/>
      <c r="M37" s="144"/>
      <c r="N37" s="144"/>
      <c r="O37" s="144"/>
      <c r="P37" s="144"/>
      <c r="R37" s="121">
        <f>R36+1</f>
        <v>14</v>
      </c>
      <c r="S37" s="193" t="s">
        <v>291</v>
      </c>
    </row>
    <row r="38" spans="1:19">
      <c r="A38" s="121">
        <f t="shared" si="0"/>
        <v>15</v>
      </c>
      <c r="B38" s="142" t="s">
        <v>292</v>
      </c>
      <c r="D38" s="143">
        <f>SUM(E38:P38)</f>
        <v>0</v>
      </c>
      <c r="E38" s="144"/>
      <c r="F38" s="144"/>
      <c r="G38" s="144"/>
      <c r="H38" s="144"/>
      <c r="I38" s="144"/>
      <c r="J38" s="144"/>
      <c r="K38" s="144"/>
      <c r="L38" s="144"/>
      <c r="M38" s="144"/>
      <c r="N38" s="144"/>
      <c r="O38" s="144"/>
      <c r="P38" s="144"/>
      <c r="R38" s="121">
        <f>R37+1</f>
        <v>15</v>
      </c>
      <c r="S38" s="193" t="s">
        <v>293</v>
      </c>
    </row>
    <row r="39" spans="1:19">
      <c r="A39" s="121">
        <f t="shared" si="0"/>
        <v>16</v>
      </c>
      <c r="B39" s="142" t="s">
        <v>294</v>
      </c>
      <c r="D39" s="153">
        <f>SUM(D35:D38)</f>
        <v>0</v>
      </c>
      <c r="E39" s="150">
        <f t="shared" ref="E39:P39" si="11">SUM(E35:E38)</f>
        <v>0</v>
      </c>
      <c r="F39" s="150">
        <f t="shared" si="11"/>
        <v>0</v>
      </c>
      <c r="G39" s="150">
        <f t="shared" si="11"/>
        <v>0</v>
      </c>
      <c r="H39" s="150">
        <f t="shared" si="11"/>
        <v>0</v>
      </c>
      <c r="I39" s="150">
        <f t="shared" si="11"/>
        <v>0</v>
      </c>
      <c r="J39" s="150">
        <f t="shared" si="11"/>
        <v>0</v>
      </c>
      <c r="K39" s="150">
        <f t="shared" si="11"/>
        <v>0</v>
      </c>
      <c r="L39" s="150">
        <f t="shared" si="11"/>
        <v>0</v>
      </c>
      <c r="M39" s="150">
        <f t="shared" si="11"/>
        <v>0</v>
      </c>
      <c r="N39" s="150">
        <f t="shared" si="11"/>
        <v>0</v>
      </c>
      <c r="O39" s="150">
        <f t="shared" si="11"/>
        <v>0</v>
      </c>
      <c r="P39" s="150">
        <f t="shared" si="11"/>
        <v>0</v>
      </c>
      <c r="R39" s="121">
        <f>R38+1</f>
        <v>16</v>
      </c>
      <c r="S39" s="193" t="s">
        <v>284</v>
      </c>
    </row>
    <row r="40" spans="1:19">
      <c r="D40" s="151"/>
      <c r="E40" s="151"/>
      <c r="F40" s="151"/>
      <c r="G40" s="151"/>
      <c r="H40" s="151"/>
      <c r="I40" s="151"/>
      <c r="J40" s="151"/>
      <c r="K40" s="151"/>
      <c r="L40" s="151"/>
      <c r="M40" s="151"/>
      <c r="N40" s="151"/>
      <c r="O40" s="151"/>
      <c r="P40" s="151"/>
    </row>
    <row r="41" spans="1:19">
      <c r="A41" s="121">
        <f t="shared" si="0"/>
        <v>17</v>
      </c>
      <c r="B41" s="142" t="s">
        <v>295</v>
      </c>
      <c r="D41" s="150">
        <f>D27-D32-D39</f>
        <v>17723.92500000009</v>
      </c>
      <c r="E41" s="150">
        <f>E27-E32-E39</f>
        <v>248165.74375000002</v>
      </c>
      <c r="F41" s="150">
        <f t="shared" ref="F41:P41" si="12">F27-F32-F39</f>
        <v>-54613.256249999999</v>
      </c>
      <c r="G41" s="150">
        <f t="shared" si="12"/>
        <v>-54613.256249999999</v>
      </c>
      <c r="H41" s="150">
        <f t="shared" si="12"/>
        <v>187609.94375000003</v>
      </c>
      <c r="I41" s="150">
        <f t="shared" si="12"/>
        <v>-54613.256249999999</v>
      </c>
      <c r="J41" s="150">
        <f t="shared" si="12"/>
        <v>73467.543749999983</v>
      </c>
      <c r="K41" s="150">
        <f t="shared" si="12"/>
        <v>-54613.256249999999</v>
      </c>
      <c r="L41" s="150">
        <f t="shared" si="12"/>
        <v>-54613.256249999999</v>
      </c>
      <c r="M41" s="150">
        <f t="shared" si="12"/>
        <v>-54613.256249999999</v>
      </c>
      <c r="N41" s="150">
        <f t="shared" si="12"/>
        <v>-54613.256249999999</v>
      </c>
      <c r="O41" s="150">
        <f t="shared" si="12"/>
        <v>-54613.256249999999</v>
      </c>
      <c r="P41" s="150">
        <f t="shared" si="12"/>
        <v>-54613.256249999999</v>
      </c>
      <c r="R41" s="121">
        <f>R39+1</f>
        <v>17</v>
      </c>
      <c r="S41" s="193" t="s">
        <v>284</v>
      </c>
    </row>
    <row r="42" spans="1:19">
      <c r="D42" s="151"/>
      <c r="E42" s="151"/>
      <c r="F42" s="151"/>
      <c r="G42" s="151"/>
      <c r="H42" s="151"/>
      <c r="I42" s="151"/>
      <c r="J42" s="151"/>
      <c r="K42" s="151"/>
      <c r="L42" s="151"/>
      <c r="M42" s="151"/>
      <c r="N42" s="151"/>
      <c r="O42" s="151"/>
      <c r="P42" s="151"/>
    </row>
    <row r="43" spans="1:19">
      <c r="A43" s="121">
        <f t="shared" si="0"/>
        <v>18</v>
      </c>
      <c r="B43" s="142" t="s">
        <v>296</v>
      </c>
      <c r="D43" s="150">
        <f>E43</f>
        <v>50634.999999999993</v>
      </c>
      <c r="E43" s="144">
        <f>'A3. Estimated Cash Flow Yr1'!P44</f>
        <v>50634.999999999993</v>
      </c>
      <c r="F43" s="150">
        <f>E44</f>
        <v>298800.74375000002</v>
      </c>
      <c r="G43" s="150">
        <f t="shared" ref="G43:P43" si="13">F44</f>
        <v>244187.48750000002</v>
      </c>
      <c r="H43" s="150">
        <f t="shared" si="13"/>
        <v>189574.23125000001</v>
      </c>
      <c r="I43" s="150">
        <f t="shared" si="13"/>
        <v>377184.17500000005</v>
      </c>
      <c r="J43" s="150">
        <f t="shared" si="13"/>
        <v>322570.91875000007</v>
      </c>
      <c r="K43" s="150">
        <f t="shared" si="13"/>
        <v>396038.46250000002</v>
      </c>
      <c r="L43" s="150">
        <f t="shared" si="13"/>
        <v>341425.20625000005</v>
      </c>
      <c r="M43" s="150">
        <f t="shared" si="13"/>
        <v>286811.95000000007</v>
      </c>
      <c r="N43" s="150">
        <f t="shared" si="13"/>
        <v>232198.69375000006</v>
      </c>
      <c r="O43" s="150">
        <f t="shared" si="13"/>
        <v>177585.43750000006</v>
      </c>
      <c r="P43" s="150">
        <f t="shared" si="13"/>
        <v>122972.18125000005</v>
      </c>
      <c r="R43" s="121">
        <f>R41+1</f>
        <v>18</v>
      </c>
      <c r="S43" s="193" t="s">
        <v>297</v>
      </c>
    </row>
    <row r="44" spans="1:19">
      <c r="A44" s="121">
        <f t="shared" si="0"/>
        <v>20</v>
      </c>
      <c r="B44" s="142" t="s">
        <v>298</v>
      </c>
      <c r="D44" s="150">
        <f t="shared" ref="D44:P44" si="14">D41+D43</f>
        <v>68358.925000000076</v>
      </c>
      <c r="E44" s="150">
        <f>E41+E43</f>
        <v>298800.74375000002</v>
      </c>
      <c r="F44" s="150">
        <f t="shared" si="14"/>
        <v>244187.48750000002</v>
      </c>
      <c r="G44" s="150">
        <f t="shared" si="14"/>
        <v>189574.23125000001</v>
      </c>
      <c r="H44" s="150">
        <f t="shared" si="14"/>
        <v>377184.17500000005</v>
      </c>
      <c r="I44" s="150">
        <f t="shared" si="14"/>
        <v>322570.91875000007</v>
      </c>
      <c r="J44" s="150">
        <f t="shared" si="14"/>
        <v>396038.46250000002</v>
      </c>
      <c r="K44" s="150">
        <f t="shared" si="14"/>
        <v>341425.20625000005</v>
      </c>
      <c r="L44" s="150">
        <f t="shared" si="14"/>
        <v>286811.95000000007</v>
      </c>
      <c r="M44" s="150">
        <f t="shared" si="14"/>
        <v>232198.69375000006</v>
      </c>
      <c r="N44" s="150">
        <f t="shared" si="14"/>
        <v>177585.43750000006</v>
      </c>
      <c r="O44" s="150">
        <f t="shared" si="14"/>
        <v>122972.18125000005</v>
      </c>
      <c r="P44" s="150">
        <f t="shared" si="14"/>
        <v>68358.925000000047</v>
      </c>
      <c r="R44" s="121">
        <v>20</v>
      </c>
      <c r="S44" s="193" t="s">
        <v>284</v>
      </c>
    </row>
  </sheetData>
  <mergeCells count="2">
    <mergeCell ref="A3:P3"/>
    <mergeCell ref="A4:P4"/>
  </mergeCells>
  <pageMargins left="0.7" right="0.7" top="0.75" bottom="0.75" header="0.3" footer="0.3"/>
  <pageSetup scale="46" orientation="portrait"/>
  <colBreaks count="1" manualBreakCount="1">
    <brk id="17"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topLeftCell="A40" zoomScale="115" zoomScaleNormal="50" zoomScaleSheetLayoutView="115" zoomScalePageLayoutView="50" workbookViewId="0"/>
  </sheetViews>
  <sheetFormatPr baseColWidth="10" defaultColWidth="8.83203125" defaultRowHeight="12" outlineLevelCol="1" x14ac:dyDescent="0"/>
  <cols>
    <col min="1" max="1" width="8.83203125" style="121"/>
    <col min="2" max="2" width="53.83203125" style="118" bestFit="1" customWidth="1"/>
    <col min="3" max="3" width="2.1640625" style="118" customWidth="1"/>
    <col min="4" max="4" width="12.5" style="118" bestFit="1" customWidth="1"/>
    <col min="5" max="7" width="11.1640625" style="118" bestFit="1" customWidth="1" outlineLevel="1"/>
    <col min="8" max="13" width="12.5" style="118" bestFit="1" customWidth="1" outlineLevel="1"/>
    <col min="14" max="16" width="11.1640625" style="118" bestFit="1" customWidth="1" outlineLevel="1"/>
    <col min="17" max="17" width="3.5" style="118" customWidth="1"/>
    <col min="18" max="18" width="6.83203125" style="121" customWidth="1"/>
    <col min="19" max="19" width="121.6640625" style="194" customWidth="1"/>
    <col min="20" max="257" width="8.83203125" style="118"/>
    <col min="258" max="258" width="53.83203125" style="118" bestFit="1" customWidth="1"/>
    <col min="259" max="259" width="2.1640625" style="118" customWidth="1"/>
    <col min="260" max="260" width="10" style="118" bestFit="1" customWidth="1"/>
    <col min="261" max="261" width="9.5" style="118" bestFit="1" customWidth="1"/>
    <col min="262" max="262" width="10" style="118" customWidth="1"/>
    <col min="263" max="263" width="11" style="118" customWidth="1"/>
    <col min="264" max="264" width="10" style="118" customWidth="1"/>
    <col min="265" max="266" width="10.33203125" style="118" customWidth="1"/>
    <col min="267" max="268" width="10" style="118" customWidth="1"/>
    <col min="269" max="272" width="9" style="118" bestFit="1" customWidth="1"/>
    <col min="273" max="273" width="3.5" style="118" customWidth="1"/>
    <col min="274" max="274" width="6.83203125" style="118" customWidth="1"/>
    <col min="275" max="275" width="55.5" style="118" customWidth="1"/>
    <col min="276" max="513" width="8.83203125" style="118"/>
    <col min="514" max="514" width="53.83203125" style="118" bestFit="1" customWidth="1"/>
    <col min="515" max="515" width="2.1640625" style="118" customWidth="1"/>
    <col min="516" max="516" width="10" style="118" bestFit="1" customWidth="1"/>
    <col min="517" max="517" width="9.5" style="118" bestFit="1" customWidth="1"/>
    <col min="518" max="518" width="10" style="118" customWidth="1"/>
    <col min="519" max="519" width="11" style="118" customWidth="1"/>
    <col min="520" max="520" width="10" style="118" customWidth="1"/>
    <col min="521" max="522" width="10.33203125" style="118" customWidth="1"/>
    <col min="523" max="524" width="10" style="118" customWidth="1"/>
    <col min="525" max="528" width="9" style="118" bestFit="1" customWidth="1"/>
    <col min="529" max="529" width="3.5" style="118" customWidth="1"/>
    <col min="530" max="530" width="6.83203125" style="118" customWidth="1"/>
    <col min="531" max="531" width="55.5" style="118" customWidth="1"/>
    <col min="532" max="769" width="8.83203125" style="118"/>
    <col min="770" max="770" width="53.83203125" style="118" bestFit="1" customWidth="1"/>
    <col min="771" max="771" width="2.1640625" style="118" customWidth="1"/>
    <col min="772" max="772" width="10" style="118" bestFit="1" customWidth="1"/>
    <col min="773" max="773" width="9.5" style="118" bestFit="1" customWidth="1"/>
    <col min="774" max="774" width="10" style="118" customWidth="1"/>
    <col min="775" max="775" width="11" style="118" customWidth="1"/>
    <col min="776" max="776" width="10" style="118" customWidth="1"/>
    <col min="777" max="778" width="10.33203125" style="118" customWidth="1"/>
    <col min="779" max="780" width="10" style="118" customWidth="1"/>
    <col min="781" max="784" width="9" style="118" bestFit="1" customWidth="1"/>
    <col min="785" max="785" width="3.5" style="118" customWidth="1"/>
    <col min="786" max="786" width="6.83203125" style="118" customWidth="1"/>
    <col min="787" max="787" width="55.5" style="118" customWidth="1"/>
    <col min="788" max="1025" width="8.83203125" style="118"/>
    <col min="1026" max="1026" width="53.83203125" style="118" bestFit="1" customWidth="1"/>
    <col min="1027" max="1027" width="2.1640625" style="118" customWidth="1"/>
    <col min="1028" max="1028" width="10" style="118" bestFit="1" customWidth="1"/>
    <col min="1029" max="1029" width="9.5" style="118" bestFit="1" customWidth="1"/>
    <col min="1030" max="1030" width="10" style="118" customWidth="1"/>
    <col min="1031" max="1031" width="11" style="118" customWidth="1"/>
    <col min="1032" max="1032" width="10" style="118" customWidth="1"/>
    <col min="1033" max="1034" width="10.33203125" style="118" customWidth="1"/>
    <col min="1035" max="1036" width="10" style="118" customWidth="1"/>
    <col min="1037" max="1040" width="9" style="118" bestFit="1" customWidth="1"/>
    <col min="1041" max="1041" width="3.5" style="118" customWidth="1"/>
    <col min="1042" max="1042" width="6.83203125" style="118" customWidth="1"/>
    <col min="1043" max="1043" width="55.5" style="118" customWidth="1"/>
    <col min="1044" max="1281" width="8.83203125" style="118"/>
    <col min="1282" max="1282" width="53.83203125" style="118" bestFit="1" customWidth="1"/>
    <col min="1283" max="1283" width="2.1640625" style="118" customWidth="1"/>
    <col min="1284" max="1284" width="10" style="118" bestFit="1" customWidth="1"/>
    <col min="1285" max="1285" width="9.5" style="118" bestFit="1" customWidth="1"/>
    <col min="1286" max="1286" width="10" style="118" customWidth="1"/>
    <col min="1287" max="1287" width="11" style="118" customWidth="1"/>
    <col min="1288" max="1288" width="10" style="118" customWidth="1"/>
    <col min="1289" max="1290" width="10.33203125" style="118" customWidth="1"/>
    <col min="1291" max="1292" width="10" style="118" customWidth="1"/>
    <col min="1293" max="1296" width="9" style="118" bestFit="1" customWidth="1"/>
    <col min="1297" max="1297" width="3.5" style="118" customWidth="1"/>
    <col min="1298" max="1298" width="6.83203125" style="118" customWidth="1"/>
    <col min="1299" max="1299" width="55.5" style="118" customWidth="1"/>
    <col min="1300" max="1537" width="8.83203125" style="118"/>
    <col min="1538" max="1538" width="53.83203125" style="118" bestFit="1" customWidth="1"/>
    <col min="1539" max="1539" width="2.1640625" style="118" customWidth="1"/>
    <col min="1540" max="1540" width="10" style="118" bestFit="1" customWidth="1"/>
    <col min="1541" max="1541" width="9.5" style="118" bestFit="1" customWidth="1"/>
    <col min="1542" max="1542" width="10" style="118" customWidth="1"/>
    <col min="1543" max="1543" width="11" style="118" customWidth="1"/>
    <col min="1544" max="1544" width="10" style="118" customWidth="1"/>
    <col min="1545" max="1546" width="10.33203125" style="118" customWidth="1"/>
    <col min="1547" max="1548" width="10" style="118" customWidth="1"/>
    <col min="1549" max="1552" width="9" style="118" bestFit="1" customWidth="1"/>
    <col min="1553" max="1553" width="3.5" style="118" customWidth="1"/>
    <col min="1554" max="1554" width="6.83203125" style="118" customWidth="1"/>
    <col min="1555" max="1555" width="55.5" style="118" customWidth="1"/>
    <col min="1556" max="1793" width="8.83203125" style="118"/>
    <col min="1794" max="1794" width="53.83203125" style="118" bestFit="1" customWidth="1"/>
    <col min="1795" max="1795" width="2.1640625" style="118" customWidth="1"/>
    <col min="1796" max="1796" width="10" style="118" bestFit="1" customWidth="1"/>
    <col min="1797" max="1797" width="9.5" style="118" bestFit="1" customWidth="1"/>
    <col min="1798" max="1798" width="10" style="118" customWidth="1"/>
    <col min="1799" max="1799" width="11" style="118" customWidth="1"/>
    <col min="1800" max="1800" width="10" style="118" customWidth="1"/>
    <col min="1801" max="1802" width="10.33203125" style="118" customWidth="1"/>
    <col min="1803" max="1804" width="10" style="118" customWidth="1"/>
    <col min="1805" max="1808" width="9" style="118" bestFit="1" customWidth="1"/>
    <col min="1809" max="1809" width="3.5" style="118" customWidth="1"/>
    <col min="1810" max="1810" width="6.83203125" style="118" customWidth="1"/>
    <col min="1811" max="1811" width="55.5" style="118" customWidth="1"/>
    <col min="1812" max="2049" width="8.83203125" style="118"/>
    <col min="2050" max="2050" width="53.83203125" style="118" bestFit="1" customWidth="1"/>
    <col min="2051" max="2051" width="2.1640625" style="118" customWidth="1"/>
    <col min="2052" max="2052" width="10" style="118" bestFit="1" customWidth="1"/>
    <col min="2053" max="2053" width="9.5" style="118" bestFit="1" customWidth="1"/>
    <col min="2054" max="2054" width="10" style="118" customWidth="1"/>
    <col min="2055" max="2055" width="11" style="118" customWidth="1"/>
    <col min="2056" max="2056" width="10" style="118" customWidth="1"/>
    <col min="2057" max="2058" width="10.33203125" style="118" customWidth="1"/>
    <col min="2059" max="2060" width="10" style="118" customWidth="1"/>
    <col min="2061" max="2064" width="9" style="118" bestFit="1" customWidth="1"/>
    <col min="2065" max="2065" width="3.5" style="118" customWidth="1"/>
    <col min="2066" max="2066" width="6.83203125" style="118" customWidth="1"/>
    <col min="2067" max="2067" width="55.5" style="118" customWidth="1"/>
    <col min="2068" max="2305" width="8.83203125" style="118"/>
    <col min="2306" max="2306" width="53.83203125" style="118" bestFit="1" customWidth="1"/>
    <col min="2307" max="2307" width="2.1640625" style="118" customWidth="1"/>
    <col min="2308" max="2308" width="10" style="118" bestFit="1" customWidth="1"/>
    <col min="2309" max="2309" width="9.5" style="118" bestFit="1" customWidth="1"/>
    <col min="2310" max="2310" width="10" style="118" customWidth="1"/>
    <col min="2311" max="2311" width="11" style="118" customWidth="1"/>
    <col min="2312" max="2312" width="10" style="118" customWidth="1"/>
    <col min="2313" max="2314" width="10.33203125" style="118" customWidth="1"/>
    <col min="2315" max="2316" width="10" style="118" customWidth="1"/>
    <col min="2317" max="2320" width="9" style="118" bestFit="1" customWidth="1"/>
    <col min="2321" max="2321" width="3.5" style="118" customWidth="1"/>
    <col min="2322" max="2322" width="6.83203125" style="118" customWidth="1"/>
    <col min="2323" max="2323" width="55.5" style="118" customWidth="1"/>
    <col min="2324" max="2561" width="8.83203125" style="118"/>
    <col min="2562" max="2562" width="53.83203125" style="118" bestFit="1" customWidth="1"/>
    <col min="2563" max="2563" width="2.1640625" style="118" customWidth="1"/>
    <col min="2564" max="2564" width="10" style="118" bestFit="1" customWidth="1"/>
    <col min="2565" max="2565" width="9.5" style="118" bestFit="1" customWidth="1"/>
    <col min="2566" max="2566" width="10" style="118" customWidth="1"/>
    <col min="2567" max="2567" width="11" style="118" customWidth="1"/>
    <col min="2568" max="2568" width="10" style="118" customWidth="1"/>
    <col min="2569" max="2570" width="10.33203125" style="118" customWidth="1"/>
    <col min="2571" max="2572" width="10" style="118" customWidth="1"/>
    <col min="2573" max="2576" width="9" style="118" bestFit="1" customWidth="1"/>
    <col min="2577" max="2577" width="3.5" style="118" customWidth="1"/>
    <col min="2578" max="2578" width="6.83203125" style="118" customWidth="1"/>
    <col min="2579" max="2579" width="55.5" style="118" customWidth="1"/>
    <col min="2580" max="2817" width="8.83203125" style="118"/>
    <col min="2818" max="2818" width="53.83203125" style="118" bestFit="1" customWidth="1"/>
    <col min="2819" max="2819" width="2.1640625" style="118" customWidth="1"/>
    <col min="2820" max="2820" width="10" style="118" bestFit="1" customWidth="1"/>
    <col min="2821" max="2821" width="9.5" style="118" bestFit="1" customWidth="1"/>
    <col min="2822" max="2822" width="10" style="118" customWidth="1"/>
    <col min="2823" max="2823" width="11" style="118" customWidth="1"/>
    <col min="2824" max="2824" width="10" style="118" customWidth="1"/>
    <col min="2825" max="2826" width="10.33203125" style="118" customWidth="1"/>
    <col min="2827" max="2828" width="10" style="118" customWidth="1"/>
    <col min="2829" max="2832" width="9" style="118" bestFit="1" customWidth="1"/>
    <col min="2833" max="2833" width="3.5" style="118" customWidth="1"/>
    <col min="2834" max="2834" width="6.83203125" style="118" customWidth="1"/>
    <col min="2835" max="2835" width="55.5" style="118" customWidth="1"/>
    <col min="2836" max="3073" width="8.83203125" style="118"/>
    <col min="3074" max="3074" width="53.83203125" style="118" bestFit="1" customWidth="1"/>
    <col min="3075" max="3075" width="2.1640625" style="118" customWidth="1"/>
    <col min="3076" max="3076" width="10" style="118" bestFit="1" customWidth="1"/>
    <col min="3077" max="3077" width="9.5" style="118" bestFit="1" customWidth="1"/>
    <col min="3078" max="3078" width="10" style="118" customWidth="1"/>
    <col min="3079" max="3079" width="11" style="118" customWidth="1"/>
    <col min="3080" max="3080" width="10" style="118" customWidth="1"/>
    <col min="3081" max="3082" width="10.33203125" style="118" customWidth="1"/>
    <col min="3083" max="3084" width="10" style="118" customWidth="1"/>
    <col min="3085" max="3088" width="9" style="118" bestFit="1" customWidth="1"/>
    <col min="3089" max="3089" width="3.5" style="118" customWidth="1"/>
    <col min="3090" max="3090" width="6.83203125" style="118" customWidth="1"/>
    <col min="3091" max="3091" width="55.5" style="118" customWidth="1"/>
    <col min="3092" max="3329" width="8.83203125" style="118"/>
    <col min="3330" max="3330" width="53.83203125" style="118" bestFit="1" customWidth="1"/>
    <col min="3331" max="3331" width="2.1640625" style="118" customWidth="1"/>
    <col min="3332" max="3332" width="10" style="118" bestFit="1" customWidth="1"/>
    <col min="3333" max="3333" width="9.5" style="118" bestFit="1" customWidth="1"/>
    <col min="3334" max="3334" width="10" style="118" customWidth="1"/>
    <col min="3335" max="3335" width="11" style="118" customWidth="1"/>
    <col min="3336" max="3336" width="10" style="118" customWidth="1"/>
    <col min="3337" max="3338" width="10.33203125" style="118" customWidth="1"/>
    <col min="3339" max="3340" width="10" style="118" customWidth="1"/>
    <col min="3341" max="3344" width="9" style="118" bestFit="1" customWidth="1"/>
    <col min="3345" max="3345" width="3.5" style="118" customWidth="1"/>
    <col min="3346" max="3346" width="6.83203125" style="118" customWidth="1"/>
    <col min="3347" max="3347" width="55.5" style="118" customWidth="1"/>
    <col min="3348" max="3585" width="8.83203125" style="118"/>
    <col min="3586" max="3586" width="53.83203125" style="118" bestFit="1" customWidth="1"/>
    <col min="3587" max="3587" width="2.1640625" style="118" customWidth="1"/>
    <col min="3588" max="3588" width="10" style="118" bestFit="1" customWidth="1"/>
    <col min="3589" max="3589" width="9.5" style="118" bestFit="1" customWidth="1"/>
    <col min="3590" max="3590" width="10" style="118" customWidth="1"/>
    <col min="3591" max="3591" width="11" style="118" customWidth="1"/>
    <col min="3592" max="3592" width="10" style="118" customWidth="1"/>
    <col min="3593" max="3594" width="10.33203125" style="118" customWidth="1"/>
    <col min="3595" max="3596" width="10" style="118" customWidth="1"/>
    <col min="3597" max="3600" width="9" style="118" bestFit="1" customWidth="1"/>
    <col min="3601" max="3601" width="3.5" style="118" customWidth="1"/>
    <col min="3602" max="3602" width="6.83203125" style="118" customWidth="1"/>
    <col min="3603" max="3603" width="55.5" style="118" customWidth="1"/>
    <col min="3604" max="3841" width="8.83203125" style="118"/>
    <col min="3842" max="3842" width="53.83203125" style="118" bestFit="1" customWidth="1"/>
    <col min="3843" max="3843" width="2.1640625" style="118" customWidth="1"/>
    <col min="3844" max="3844" width="10" style="118" bestFit="1" customWidth="1"/>
    <col min="3845" max="3845" width="9.5" style="118" bestFit="1" customWidth="1"/>
    <col min="3846" max="3846" width="10" style="118" customWidth="1"/>
    <col min="3847" max="3847" width="11" style="118" customWidth="1"/>
    <col min="3848" max="3848" width="10" style="118" customWidth="1"/>
    <col min="3849" max="3850" width="10.33203125" style="118" customWidth="1"/>
    <col min="3851" max="3852" width="10" style="118" customWidth="1"/>
    <col min="3853" max="3856" width="9" style="118" bestFit="1" customWidth="1"/>
    <col min="3857" max="3857" width="3.5" style="118" customWidth="1"/>
    <col min="3858" max="3858" width="6.83203125" style="118" customWidth="1"/>
    <col min="3859" max="3859" width="55.5" style="118" customWidth="1"/>
    <col min="3860" max="4097" width="8.83203125" style="118"/>
    <col min="4098" max="4098" width="53.83203125" style="118" bestFit="1" customWidth="1"/>
    <col min="4099" max="4099" width="2.1640625" style="118" customWidth="1"/>
    <col min="4100" max="4100" width="10" style="118" bestFit="1" customWidth="1"/>
    <col min="4101" max="4101" width="9.5" style="118" bestFit="1" customWidth="1"/>
    <col min="4102" max="4102" width="10" style="118" customWidth="1"/>
    <col min="4103" max="4103" width="11" style="118" customWidth="1"/>
    <col min="4104" max="4104" width="10" style="118" customWidth="1"/>
    <col min="4105" max="4106" width="10.33203125" style="118" customWidth="1"/>
    <col min="4107" max="4108" width="10" style="118" customWidth="1"/>
    <col min="4109" max="4112" width="9" style="118" bestFit="1" customWidth="1"/>
    <col min="4113" max="4113" width="3.5" style="118" customWidth="1"/>
    <col min="4114" max="4114" width="6.83203125" style="118" customWidth="1"/>
    <col min="4115" max="4115" width="55.5" style="118" customWidth="1"/>
    <col min="4116" max="4353" width="8.83203125" style="118"/>
    <col min="4354" max="4354" width="53.83203125" style="118" bestFit="1" customWidth="1"/>
    <col min="4355" max="4355" width="2.1640625" style="118" customWidth="1"/>
    <col min="4356" max="4356" width="10" style="118" bestFit="1" customWidth="1"/>
    <col min="4357" max="4357" width="9.5" style="118" bestFit="1" customWidth="1"/>
    <col min="4358" max="4358" width="10" style="118" customWidth="1"/>
    <col min="4359" max="4359" width="11" style="118" customWidth="1"/>
    <col min="4360" max="4360" width="10" style="118" customWidth="1"/>
    <col min="4361" max="4362" width="10.33203125" style="118" customWidth="1"/>
    <col min="4363" max="4364" width="10" style="118" customWidth="1"/>
    <col min="4365" max="4368" width="9" style="118" bestFit="1" customWidth="1"/>
    <col min="4369" max="4369" width="3.5" style="118" customWidth="1"/>
    <col min="4370" max="4370" width="6.83203125" style="118" customWidth="1"/>
    <col min="4371" max="4371" width="55.5" style="118" customWidth="1"/>
    <col min="4372" max="4609" width="8.83203125" style="118"/>
    <col min="4610" max="4610" width="53.83203125" style="118" bestFit="1" customWidth="1"/>
    <col min="4611" max="4611" width="2.1640625" style="118" customWidth="1"/>
    <col min="4612" max="4612" width="10" style="118" bestFit="1" customWidth="1"/>
    <col min="4613" max="4613" width="9.5" style="118" bestFit="1" customWidth="1"/>
    <col min="4614" max="4614" width="10" style="118" customWidth="1"/>
    <col min="4615" max="4615" width="11" style="118" customWidth="1"/>
    <col min="4616" max="4616" width="10" style="118" customWidth="1"/>
    <col min="4617" max="4618" width="10.33203125" style="118" customWidth="1"/>
    <col min="4619" max="4620" width="10" style="118" customWidth="1"/>
    <col min="4621" max="4624" width="9" style="118" bestFit="1" customWidth="1"/>
    <col min="4625" max="4625" width="3.5" style="118" customWidth="1"/>
    <col min="4626" max="4626" width="6.83203125" style="118" customWidth="1"/>
    <col min="4627" max="4627" width="55.5" style="118" customWidth="1"/>
    <col min="4628" max="4865" width="8.83203125" style="118"/>
    <col min="4866" max="4866" width="53.83203125" style="118" bestFit="1" customWidth="1"/>
    <col min="4867" max="4867" width="2.1640625" style="118" customWidth="1"/>
    <col min="4868" max="4868" width="10" style="118" bestFit="1" customWidth="1"/>
    <col min="4869" max="4869" width="9.5" style="118" bestFit="1" customWidth="1"/>
    <col min="4870" max="4870" width="10" style="118" customWidth="1"/>
    <col min="4871" max="4871" width="11" style="118" customWidth="1"/>
    <col min="4872" max="4872" width="10" style="118" customWidth="1"/>
    <col min="4873" max="4874" width="10.33203125" style="118" customWidth="1"/>
    <col min="4875" max="4876" width="10" style="118" customWidth="1"/>
    <col min="4877" max="4880" width="9" style="118" bestFit="1" customWidth="1"/>
    <col min="4881" max="4881" width="3.5" style="118" customWidth="1"/>
    <col min="4882" max="4882" width="6.83203125" style="118" customWidth="1"/>
    <col min="4883" max="4883" width="55.5" style="118" customWidth="1"/>
    <col min="4884" max="5121" width="8.83203125" style="118"/>
    <col min="5122" max="5122" width="53.83203125" style="118" bestFit="1" customWidth="1"/>
    <col min="5123" max="5123" width="2.1640625" style="118" customWidth="1"/>
    <col min="5124" max="5124" width="10" style="118" bestFit="1" customWidth="1"/>
    <col min="5125" max="5125" width="9.5" style="118" bestFit="1" customWidth="1"/>
    <col min="5126" max="5126" width="10" style="118" customWidth="1"/>
    <col min="5127" max="5127" width="11" style="118" customWidth="1"/>
    <col min="5128" max="5128" width="10" style="118" customWidth="1"/>
    <col min="5129" max="5130" width="10.33203125" style="118" customWidth="1"/>
    <col min="5131" max="5132" width="10" style="118" customWidth="1"/>
    <col min="5133" max="5136" width="9" style="118" bestFit="1" customWidth="1"/>
    <col min="5137" max="5137" width="3.5" style="118" customWidth="1"/>
    <col min="5138" max="5138" width="6.83203125" style="118" customWidth="1"/>
    <col min="5139" max="5139" width="55.5" style="118" customWidth="1"/>
    <col min="5140" max="5377" width="8.83203125" style="118"/>
    <col min="5378" max="5378" width="53.83203125" style="118" bestFit="1" customWidth="1"/>
    <col min="5379" max="5379" width="2.1640625" style="118" customWidth="1"/>
    <col min="5380" max="5380" width="10" style="118" bestFit="1" customWidth="1"/>
    <col min="5381" max="5381" width="9.5" style="118" bestFit="1" customWidth="1"/>
    <col min="5382" max="5382" width="10" style="118" customWidth="1"/>
    <col min="5383" max="5383" width="11" style="118" customWidth="1"/>
    <col min="5384" max="5384" width="10" style="118" customWidth="1"/>
    <col min="5385" max="5386" width="10.33203125" style="118" customWidth="1"/>
    <col min="5387" max="5388" width="10" style="118" customWidth="1"/>
    <col min="5389" max="5392" width="9" style="118" bestFit="1" customWidth="1"/>
    <col min="5393" max="5393" width="3.5" style="118" customWidth="1"/>
    <col min="5394" max="5394" width="6.83203125" style="118" customWidth="1"/>
    <col min="5395" max="5395" width="55.5" style="118" customWidth="1"/>
    <col min="5396" max="5633" width="8.83203125" style="118"/>
    <col min="5634" max="5634" width="53.83203125" style="118" bestFit="1" customWidth="1"/>
    <col min="5635" max="5635" width="2.1640625" style="118" customWidth="1"/>
    <col min="5636" max="5636" width="10" style="118" bestFit="1" customWidth="1"/>
    <col min="5637" max="5637" width="9.5" style="118" bestFit="1" customWidth="1"/>
    <col min="5638" max="5638" width="10" style="118" customWidth="1"/>
    <col min="5639" max="5639" width="11" style="118" customWidth="1"/>
    <col min="5640" max="5640" width="10" style="118" customWidth="1"/>
    <col min="5641" max="5642" width="10.33203125" style="118" customWidth="1"/>
    <col min="5643" max="5644" width="10" style="118" customWidth="1"/>
    <col min="5645" max="5648" width="9" style="118" bestFit="1" customWidth="1"/>
    <col min="5649" max="5649" width="3.5" style="118" customWidth="1"/>
    <col min="5650" max="5650" width="6.83203125" style="118" customWidth="1"/>
    <col min="5651" max="5651" width="55.5" style="118" customWidth="1"/>
    <col min="5652" max="5889" width="8.83203125" style="118"/>
    <col min="5890" max="5890" width="53.83203125" style="118" bestFit="1" customWidth="1"/>
    <col min="5891" max="5891" width="2.1640625" style="118" customWidth="1"/>
    <col min="5892" max="5892" width="10" style="118" bestFit="1" customWidth="1"/>
    <col min="5893" max="5893" width="9.5" style="118" bestFit="1" customWidth="1"/>
    <col min="5894" max="5894" width="10" style="118" customWidth="1"/>
    <col min="5895" max="5895" width="11" style="118" customWidth="1"/>
    <col min="5896" max="5896" width="10" style="118" customWidth="1"/>
    <col min="5897" max="5898" width="10.33203125" style="118" customWidth="1"/>
    <col min="5899" max="5900" width="10" style="118" customWidth="1"/>
    <col min="5901" max="5904" width="9" style="118" bestFit="1" customWidth="1"/>
    <col min="5905" max="5905" width="3.5" style="118" customWidth="1"/>
    <col min="5906" max="5906" width="6.83203125" style="118" customWidth="1"/>
    <col min="5907" max="5907" width="55.5" style="118" customWidth="1"/>
    <col min="5908" max="6145" width="8.83203125" style="118"/>
    <col min="6146" max="6146" width="53.83203125" style="118" bestFit="1" customWidth="1"/>
    <col min="6147" max="6147" width="2.1640625" style="118" customWidth="1"/>
    <col min="6148" max="6148" width="10" style="118" bestFit="1" customWidth="1"/>
    <col min="6149" max="6149" width="9.5" style="118" bestFit="1" customWidth="1"/>
    <col min="6150" max="6150" width="10" style="118" customWidth="1"/>
    <col min="6151" max="6151" width="11" style="118" customWidth="1"/>
    <col min="6152" max="6152" width="10" style="118" customWidth="1"/>
    <col min="6153" max="6154" width="10.33203125" style="118" customWidth="1"/>
    <col min="6155" max="6156" width="10" style="118" customWidth="1"/>
    <col min="6157" max="6160" width="9" style="118" bestFit="1" customWidth="1"/>
    <col min="6161" max="6161" width="3.5" style="118" customWidth="1"/>
    <col min="6162" max="6162" width="6.83203125" style="118" customWidth="1"/>
    <col min="6163" max="6163" width="55.5" style="118" customWidth="1"/>
    <col min="6164" max="6401" width="8.83203125" style="118"/>
    <col min="6402" max="6402" width="53.83203125" style="118" bestFit="1" customWidth="1"/>
    <col min="6403" max="6403" width="2.1640625" style="118" customWidth="1"/>
    <col min="6404" max="6404" width="10" style="118" bestFit="1" customWidth="1"/>
    <col min="6405" max="6405" width="9.5" style="118" bestFit="1" customWidth="1"/>
    <col min="6406" max="6406" width="10" style="118" customWidth="1"/>
    <col min="6407" max="6407" width="11" style="118" customWidth="1"/>
    <col min="6408" max="6408" width="10" style="118" customWidth="1"/>
    <col min="6409" max="6410" width="10.33203125" style="118" customWidth="1"/>
    <col min="6411" max="6412" width="10" style="118" customWidth="1"/>
    <col min="6413" max="6416" width="9" style="118" bestFit="1" customWidth="1"/>
    <col min="6417" max="6417" width="3.5" style="118" customWidth="1"/>
    <col min="6418" max="6418" width="6.83203125" style="118" customWidth="1"/>
    <col min="6419" max="6419" width="55.5" style="118" customWidth="1"/>
    <col min="6420" max="6657" width="8.83203125" style="118"/>
    <col min="6658" max="6658" width="53.83203125" style="118" bestFit="1" customWidth="1"/>
    <col min="6659" max="6659" width="2.1640625" style="118" customWidth="1"/>
    <col min="6660" max="6660" width="10" style="118" bestFit="1" customWidth="1"/>
    <col min="6661" max="6661" width="9.5" style="118" bestFit="1" customWidth="1"/>
    <col min="6662" max="6662" width="10" style="118" customWidth="1"/>
    <col min="6663" max="6663" width="11" style="118" customWidth="1"/>
    <col min="6664" max="6664" width="10" style="118" customWidth="1"/>
    <col min="6665" max="6666" width="10.33203125" style="118" customWidth="1"/>
    <col min="6667" max="6668" width="10" style="118" customWidth="1"/>
    <col min="6669" max="6672" width="9" style="118" bestFit="1" customWidth="1"/>
    <col min="6673" max="6673" width="3.5" style="118" customWidth="1"/>
    <col min="6674" max="6674" width="6.83203125" style="118" customWidth="1"/>
    <col min="6675" max="6675" width="55.5" style="118" customWidth="1"/>
    <col min="6676" max="6913" width="8.83203125" style="118"/>
    <col min="6914" max="6914" width="53.83203125" style="118" bestFit="1" customWidth="1"/>
    <col min="6915" max="6915" width="2.1640625" style="118" customWidth="1"/>
    <col min="6916" max="6916" width="10" style="118" bestFit="1" customWidth="1"/>
    <col min="6917" max="6917" width="9.5" style="118" bestFit="1" customWidth="1"/>
    <col min="6918" max="6918" width="10" style="118" customWidth="1"/>
    <col min="6919" max="6919" width="11" style="118" customWidth="1"/>
    <col min="6920" max="6920" width="10" style="118" customWidth="1"/>
    <col min="6921" max="6922" width="10.33203125" style="118" customWidth="1"/>
    <col min="6923" max="6924" width="10" style="118" customWidth="1"/>
    <col min="6925" max="6928" width="9" style="118" bestFit="1" customWidth="1"/>
    <col min="6929" max="6929" width="3.5" style="118" customWidth="1"/>
    <col min="6930" max="6930" width="6.83203125" style="118" customWidth="1"/>
    <col min="6931" max="6931" width="55.5" style="118" customWidth="1"/>
    <col min="6932" max="7169" width="8.83203125" style="118"/>
    <col min="7170" max="7170" width="53.83203125" style="118" bestFit="1" customWidth="1"/>
    <col min="7171" max="7171" width="2.1640625" style="118" customWidth="1"/>
    <col min="7172" max="7172" width="10" style="118" bestFit="1" customWidth="1"/>
    <col min="7173" max="7173" width="9.5" style="118" bestFit="1" customWidth="1"/>
    <col min="7174" max="7174" width="10" style="118" customWidth="1"/>
    <col min="7175" max="7175" width="11" style="118" customWidth="1"/>
    <col min="7176" max="7176" width="10" style="118" customWidth="1"/>
    <col min="7177" max="7178" width="10.33203125" style="118" customWidth="1"/>
    <col min="7179" max="7180" width="10" style="118" customWidth="1"/>
    <col min="7181" max="7184" width="9" style="118" bestFit="1" customWidth="1"/>
    <col min="7185" max="7185" width="3.5" style="118" customWidth="1"/>
    <col min="7186" max="7186" width="6.83203125" style="118" customWidth="1"/>
    <col min="7187" max="7187" width="55.5" style="118" customWidth="1"/>
    <col min="7188" max="7425" width="8.83203125" style="118"/>
    <col min="7426" max="7426" width="53.83203125" style="118" bestFit="1" customWidth="1"/>
    <col min="7427" max="7427" width="2.1640625" style="118" customWidth="1"/>
    <col min="7428" max="7428" width="10" style="118" bestFit="1" customWidth="1"/>
    <col min="7429" max="7429" width="9.5" style="118" bestFit="1" customWidth="1"/>
    <col min="7430" max="7430" width="10" style="118" customWidth="1"/>
    <col min="7431" max="7431" width="11" style="118" customWidth="1"/>
    <col min="7432" max="7432" width="10" style="118" customWidth="1"/>
    <col min="7433" max="7434" width="10.33203125" style="118" customWidth="1"/>
    <col min="7435" max="7436" width="10" style="118" customWidth="1"/>
    <col min="7437" max="7440" width="9" style="118" bestFit="1" customWidth="1"/>
    <col min="7441" max="7441" width="3.5" style="118" customWidth="1"/>
    <col min="7442" max="7442" width="6.83203125" style="118" customWidth="1"/>
    <col min="7443" max="7443" width="55.5" style="118" customWidth="1"/>
    <col min="7444" max="7681" width="8.83203125" style="118"/>
    <col min="7682" max="7682" width="53.83203125" style="118" bestFit="1" customWidth="1"/>
    <col min="7683" max="7683" width="2.1640625" style="118" customWidth="1"/>
    <col min="7684" max="7684" width="10" style="118" bestFit="1" customWidth="1"/>
    <col min="7685" max="7685" width="9.5" style="118" bestFit="1" customWidth="1"/>
    <col min="7686" max="7686" width="10" style="118" customWidth="1"/>
    <col min="7687" max="7687" width="11" style="118" customWidth="1"/>
    <col min="7688" max="7688" width="10" style="118" customWidth="1"/>
    <col min="7689" max="7690" width="10.33203125" style="118" customWidth="1"/>
    <col min="7691" max="7692" width="10" style="118" customWidth="1"/>
    <col min="7693" max="7696" width="9" style="118" bestFit="1" customWidth="1"/>
    <col min="7697" max="7697" width="3.5" style="118" customWidth="1"/>
    <col min="7698" max="7698" width="6.83203125" style="118" customWidth="1"/>
    <col min="7699" max="7699" width="55.5" style="118" customWidth="1"/>
    <col min="7700" max="7937" width="8.83203125" style="118"/>
    <col min="7938" max="7938" width="53.83203125" style="118" bestFit="1" customWidth="1"/>
    <col min="7939" max="7939" width="2.1640625" style="118" customWidth="1"/>
    <col min="7940" max="7940" width="10" style="118" bestFit="1" customWidth="1"/>
    <col min="7941" max="7941" width="9.5" style="118" bestFit="1" customWidth="1"/>
    <col min="7942" max="7942" width="10" style="118" customWidth="1"/>
    <col min="7943" max="7943" width="11" style="118" customWidth="1"/>
    <col min="7944" max="7944" width="10" style="118" customWidth="1"/>
    <col min="7945" max="7946" width="10.33203125" style="118" customWidth="1"/>
    <col min="7947" max="7948" width="10" style="118" customWidth="1"/>
    <col min="7949" max="7952" width="9" style="118" bestFit="1" customWidth="1"/>
    <col min="7953" max="7953" width="3.5" style="118" customWidth="1"/>
    <col min="7954" max="7954" width="6.83203125" style="118" customWidth="1"/>
    <col min="7955" max="7955" width="55.5" style="118" customWidth="1"/>
    <col min="7956" max="8193" width="8.83203125" style="118"/>
    <col min="8194" max="8194" width="53.83203125" style="118" bestFit="1" customWidth="1"/>
    <col min="8195" max="8195" width="2.1640625" style="118" customWidth="1"/>
    <col min="8196" max="8196" width="10" style="118" bestFit="1" customWidth="1"/>
    <col min="8197" max="8197" width="9.5" style="118" bestFit="1" customWidth="1"/>
    <col min="8198" max="8198" width="10" style="118" customWidth="1"/>
    <col min="8199" max="8199" width="11" style="118" customWidth="1"/>
    <col min="8200" max="8200" width="10" style="118" customWidth="1"/>
    <col min="8201" max="8202" width="10.33203125" style="118" customWidth="1"/>
    <col min="8203" max="8204" width="10" style="118" customWidth="1"/>
    <col min="8205" max="8208" width="9" style="118" bestFit="1" customWidth="1"/>
    <col min="8209" max="8209" width="3.5" style="118" customWidth="1"/>
    <col min="8210" max="8210" width="6.83203125" style="118" customWidth="1"/>
    <col min="8211" max="8211" width="55.5" style="118" customWidth="1"/>
    <col min="8212" max="8449" width="8.83203125" style="118"/>
    <col min="8450" max="8450" width="53.83203125" style="118" bestFit="1" customWidth="1"/>
    <col min="8451" max="8451" width="2.1640625" style="118" customWidth="1"/>
    <col min="8452" max="8452" width="10" style="118" bestFit="1" customWidth="1"/>
    <col min="8453" max="8453" width="9.5" style="118" bestFit="1" customWidth="1"/>
    <col min="8454" max="8454" width="10" style="118" customWidth="1"/>
    <col min="8455" max="8455" width="11" style="118" customWidth="1"/>
    <col min="8456" max="8456" width="10" style="118" customWidth="1"/>
    <col min="8457" max="8458" width="10.33203125" style="118" customWidth="1"/>
    <col min="8459" max="8460" width="10" style="118" customWidth="1"/>
    <col min="8461" max="8464" width="9" style="118" bestFit="1" customWidth="1"/>
    <col min="8465" max="8465" width="3.5" style="118" customWidth="1"/>
    <col min="8466" max="8466" width="6.83203125" style="118" customWidth="1"/>
    <col min="8467" max="8467" width="55.5" style="118" customWidth="1"/>
    <col min="8468" max="8705" width="8.83203125" style="118"/>
    <col min="8706" max="8706" width="53.83203125" style="118" bestFit="1" customWidth="1"/>
    <col min="8707" max="8707" width="2.1640625" style="118" customWidth="1"/>
    <col min="8708" max="8708" width="10" style="118" bestFit="1" customWidth="1"/>
    <col min="8709" max="8709" width="9.5" style="118" bestFit="1" customWidth="1"/>
    <col min="8710" max="8710" width="10" style="118" customWidth="1"/>
    <col min="8711" max="8711" width="11" style="118" customWidth="1"/>
    <col min="8712" max="8712" width="10" style="118" customWidth="1"/>
    <col min="8713" max="8714" width="10.33203125" style="118" customWidth="1"/>
    <col min="8715" max="8716" width="10" style="118" customWidth="1"/>
    <col min="8717" max="8720" width="9" style="118" bestFit="1" customWidth="1"/>
    <col min="8721" max="8721" width="3.5" style="118" customWidth="1"/>
    <col min="8722" max="8722" width="6.83203125" style="118" customWidth="1"/>
    <col min="8723" max="8723" width="55.5" style="118" customWidth="1"/>
    <col min="8724" max="8961" width="8.83203125" style="118"/>
    <col min="8962" max="8962" width="53.83203125" style="118" bestFit="1" customWidth="1"/>
    <col min="8963" max="8963" width="2.1640625" style="118" customWidth="1"/>
    <col min="8964" max="8964" width="10" style="118" bestFit="1" customWidth="1"/>
    <col min="8965" max="8965" width="9.5" style="118" bestFit="1" customWidth="1"/>
    <col min="8966" max="8966" width="10" style="118" customWidth="1"/>
    <col min="8967" max="8967" width="11" style="118" customWidth="1"/>
    <col min="8968" max="8968" width="10" style="118" customWidth="1"/>
    <col min="8969" max="8970" width="10.33203125" style="118" customWidth="1"/>
    <col min="8971" max="8972" width="10" style="118" customWidth="1"/>
    <col min="8973" max="8976" width="9" style="118" bestFit="1" customWidth="1"/>
    <col min="8977" max="8977" width="3.5" style="118" customWidth="1"/>
    <col min="8978" max="8978" width="6.83203125" style="118" customWidth="1"/>
    <col min="8979" max="8979" width="55.5" style="118" customWidth="1"/>
    <col min="8980" max="9217" width="8.83203125" style="118"/>
    <col min="9218" max="9218" width="53.83203125" style="118" bestFit="1" customWidth="1"/>
    <col min="9219" max="9219" width="2.1640625" style="118" customWidth="1"/>
    <col min="9220" max="9220" width="10" style="118" bestFit="1" customWidth="1"/>
    <col min="9221" max="9221" width="9.5" style="118" bestFit="1" customWidth="1"/>
    <col min="9222" max="9222" width="10" style="118" customWidth="1"/>
    <col min="9223" max="9223" width="11" style="118" customWidth="1"/>
    <col min="9224" max="9224" width="10" style="118" customWidth="1"/>
    <col min="9225" max="9226" width="10.33203125" style="118" customWidth="1"/>
    <col min="9227" max="9228" width="10" style="118" customWidth="1"/>
    <col min="9229" max="9232" width="9" style="118" bestFit="1" customWidth="1"/>
    <col min="9233" max="9233" width="3.5" style="118" customWidth="1"/>
    <col min="9234" max="9234" width="6.83203125" style="118" customWidth="1"/>
    <col min="9235" max="9235" width="55.5" style="118" customWidth="1"/>
    <col min="9236" max="9473" width="8.83203125" style="118"/>
    <col min="9474" max="9474" width="53.83203125" style="118" bestFit="1" customWidth="1"/>
    <col min="9475" max="9475" width="2.1640625" style="118" customWidth="1"/>
    <col min="9476" max="9476" width="10" style="118" bestFit="1" customWidth="1"/>
    <col min="9477" max="9477" width="9.5" style="118" bestFit="1" customWidth="1"/>
    <col min="9478" max="9478" width="10" style="118" customWidth="1"/>
    <col min="9479" max="9479" width="11" style="118" customWidth="1"/>
    <col min="9480" max="9480" width="10" style="118" customWidth="1"/>
    <col min="9481" max="9482" width="10.33203125" style="118" customWidth="1"/>
    <col min="9483" max="9484" width="10" style="118" customWidth="1"/>
    <col min="9485" max="9488" width="9" style="118" bestFit="1" customWidth="1"/>
    <col min="9489" max="9489" width="3.5" style="118" customWidth="1"/>
    <col min="9490" max="9490" width="6.83203125" style="118" customWidth="1"/>
    <col min="9491" max="9491" width="55.5" style="118" customWidth="1"/>
    <col min="9492" max="9729" width="8.83203125" style="118"/>
    <col min="9730" max="9730" width="53.83203125" style="118" bestFit="1" customWidth="1"/>
    <col min="9731" max="9731" width="2.1640625" style="118" customWidth="1"/>
    <col min="9732" max="9732" width="10" style="118" bestFit="1" customWidth="1"/>
    <col min="9733" max="9733" width="9.5" style="118" bestFit="1" customWidth="1"/>
    <col min="9734" max="9734" width="10" style="118" customWidth="1"/>
    <col min="9735" max="9735" width="11" style="118" customWidth="1"/>
    <col min="9736" max="9736" width="10" style="118" customWidth="1"/>
    <col min="9737" max="9738" width="10.33203125" style="118" customWidth="1"/>
    <col min="9739" max="9740" width="10" style="118" customWidth="1"/>
    <col min="9741" max="9744" width="9" style="118" bestFit="1" customWidth="1"/>
    <col min="9745" max="9745" width="3.5" style="118" customWidth="1"/>
    <col min="9746" max="9746" width="6.83203125" style="118" customWidth="1"/>
    <col min="9747" max="9747" width="55.5" style="118" customWidth="1"/>
    <col min="9748" max="9985" width="8.83203125" style="118"/>
    <col min="9986" max="9986" width="53.83203125" style="118" bestFit="1" customWidth="1"/>
    <col min="9987" max="9987" width="2.1640625" style="118" customWidth="1"/>
    <col min="9988" max="9988" width="10" style="118" bestFit="1" customWidth="1"/>
    <col min="9989" max="9989" width="9.5" style="118" bestFit="1" customWidth="1"/>
    <col min="9990" max="9990" width="10" style="118" customWidth="1"/>
    <col min="9991" max="9991" width="11" style="118" customWidth="1"/>
    <col min="9992" max="9992" width="10" style="118" customWidth="1"/>
    <col min="9993" max="9994" width="10.33203125" style="118" customWidth="1"/>
    <col min="9995" max="9996" width="10" style="118" customWidth="1"/>
    <col min="9997" max="10000" width="9" style="118" bestFit="1" customWidth="1"/>
    <col min="10001" max="10001" width="3.5" style="118" customWidth="1"/>
    <col min="10002" max="10002" width="6.83203125" style="118" customWidth="1"/>
    <col min="10003" max="10003" width="55.5" style="118" customWidth="1"/>
    <col min="10004" max="10241" width="8.83203125" style="118"/>
    <col min="10242" max="10242" width="53.83203125" style="118" bestFit="1" customWidth="1"/>
    <col min="10243" max="10243" width="2.1640625" style="118" customWidth="1"/>
    <col min="10244" max="10244" width="10" style="118" bestFit="1" customWidth="1"/>
    <col min="10245" max="10245" width="9.5" style="118" bestFit="1" customWidth="1"/>
    <col min="10246" max="10246" width="10" style="118" customWidth="1"/>
    <col min="10247" max="10247" width="11" style="118" customWidth="1"/>
    <col min="10248" max="10248" width="10" style="118" customWidth="1"/>
    <col min="10249" max="10250" width="10.33203125" style="118" customWidth="1"/>
    <col min="10251" max="10252" width="10" style="118" customWidth="1"/>
    <col min="10253" max="10256" width="9" style="118" bestFit="1" customWidth="1"/>
    <col min="10257" max="10257" width="3.5" style="118" customWidth="1"/>
    <col min="10258" max="10258" width="6.83203125" style="118" customWidth="1"/>
    <col min="10259" max="10259" width="55.5" style="118" customWidth="1"/>
    <col min="10260" max="10497" width="8.83203125" style="118"/>
    <col min="10498" max="10498" width="53.83203125" style="118" bestFit="1" customWidth="1"/>
    <col min="10499" max="10499" width="2.1640625" style="118" customWidth="1"/>
    <col min="10500" max="10500" width="10" style="118" bestFit="1" customWidth="1"/>
    <col min="10501" max="10501" width="9.5" style="118" bestFit="1" customWidth="1"/>
    <col min="10502" max="10502" width="10" style="118" customWidth="1"/>
    <col min="10503" max="10503" width="11" style="118" customWidth="1"/>
    <col min="10504" max="10504" width="10" style="118" customWidth="1"/>
    <col min="10505" max="10506" width="10.33203125" style="118" customWidth="1"/>
    <col min="10507" max="10508" width="10" style="118" customWidth="1"/>
    <col min="10509" max="10512" width="9" style="118" bestFit="1" customWidth="1"/>
    <col min="10513" max="10513" width="3.5" style="118" customWidth="1"/>
    <col min="10514" max="10514" width="6.83203125" style="118" customWidth="1"/>
    <col min="10515" max="10515" width="55.5" style="118" customWidth="1"/>
    <col min="10516" max="10753" width="8.83203125" style="118"/>
    <col min="10754" max="10754" width="53.83203125" style="118" bestFit="1" customWidth="1"/>
    <col min="10755" max="10755" width="2.1640625" style="118" customWidth="1"/>
    <col min="10756" max="10756" width="10" style="118" bestFit="1" customWidth="1"/>
    <col min="10757" max="10757" width="9.5" style="118" bestFit="1" customWidth="1"/>
    <col min="10758" max="10758" width="10" style="118" customWidth="1"/>
    <col min="10759" max="10759" width="11" style="118" customWidth="1"/>
    <col min="10760" max="10760" width="10" style="118" customWidth="1"/>
    <col min="10761" max="10762" width="10.33203125" style="118" customWidth="1"/>
    <col min="10763" max="10764" width="10" style="118" customWidth="1"/>
    <col min="10765" max="10768" width="9" style="118" bestFit="1" customWidth="1"/>
    <col min="10769" max="10769" width="3.5" style="118" customWidth="1"/>
    <col min="10770" max="10770" width="6.83203125" style="118" customWidth="1"/>
    <col min="10771" max="10771" width="55.5" style="118" customWidth="1"/>
    <col min="10772" max="11009" width="8.83203125" style="118"/>
    <col min="11010" max="11010" width="53.83203125" style="118" bestFit="1" customWidth="1"/>
    <col min="11011" max="11011" width="2.1640625" style="118" customWidth="1"/>
    <col min="11012" max="11012" width="10" style="118" bestFit="1" customWidth="1"/>
    <col min="11013" max="11013" width="9.5" style="118" bestFit="1" customWidth="1"/>
    <col min="11014" max="11014" width="10" style="118" customWidth="1"/>
    <col min="11015" max="11015" width="11" style="118" customWidth="1"/>
    <col min="11016" max="11016" width="10" style="118" customWidth="1"/>
    <col min="11017" max="11018" width="10.33203125" style="118" customWidth="1"/>
    <col min="11019" max="11020" width="10" style="118" customWidth="1"/>
    <col min="11021" max="11024" width="9" style="118" bestFit="1" customWidth="1"/>
    <col min="11025" max="11025" width="3.5" style="118" customWidth="1"/>
    <col min="11026" max="11026" width="6.83203125" style="118" customWidth="1"/>
    <col min="11027" max="11027" width="55.5" style="118" customWidth="1"/>
    <col min="11028" max="11265" width="8.83203125" style="118"/>
    <col min="11266" max="11266" width="53.83203125" style="118" bestFit="1" customWidth="1"/>
    <col min="11267" max="11267" width="2.1640625" style="118" customWidth="1"/>
    <col min="11268" max="11268" width="10" style="118" bestFit="1" customWidth="1"/>
    <col min="11269" max="11269" width="9.5" style="118" bestFit="1" customWidth="1"/>
    <col min="11270" max="11270" width="10" style="118" customWidth="1"/>
    <col min="11271" max="11271" width="11" style="118" customWidth="1"/>
    <col min="11272" max="11272" width="10" style="118" customWidth="1"/>
    <col min="11273" max="11274" width="10.33203125" style="118" customWidth="1"/>
    <col min="11275" max="11276" width="10" style="118" customWidth="1"/>
    <col min="11277" max="11280" width="9" style="118" bestFit="1" customWidth="1"/>
    <col min="11281" max="11281" width="3.5" style="118" customWidth="1"/>
    <col min="11282" max="11282" width="6.83203125" style="118" customWidth="1"/>
    <col min="11283" max="11283" width="55.5" style="118" customWidth="1"/>
    <col min="11284" max="11521" width="8.83203125" style="118"/>
    <col min="11522" max="11522" width="53.83203125" style="118" bestFit="1" customWidth="1"/>
    <col min="11523" max="11523" width="2.1640625" style="118" customWidth="1"/>
    <col min="11524" max="11524" width="10" style="118" bestFit="1" customWidth="1"/>
    <col min="11525" max="11525" width="9.5" style="118" bestFit="1" customWidth="1"/>
    <col min="11526" max="11526" width="10" style="118" customWidth="1"/>
    <col min="11527" max="11527" width="11" style="118" customWidth="1"/>
    <col min="11528" max="11528" width="10" style="118" customWidth="1"/>
    <col min="11529" max="11530" width="10.33203125" style="118" customWidth="1"/>
    <col min="11531" max="11532" width="10" style="118" customWidth="1"/>
    <col min="11533" max="11536" width="9" style="118" bestFit="1" customWidth="1"/>
    <col min="11537" max="11537" width="3.5" style="118" customWidth="1"/>
    <col min="11538" max="11538" width="6.83203125" style="118" customWidth="1"/>
    <col min="11539" max="11539" width="55.5" style="118" customWidth="1"/>
    <col min="11540" max="11777" width="8.83203125" style="118"/>
    <col min="11778" max="11778" width="53.83203125" style="118" bestFit="1" customWidth="1"/>
    <col min="11779" max="11779" width="2.1640625" style="118" customWidth="1"/>
    <col min="11780" max="11780" width="10" style="118" bestFit="1" customWidth="1"/>
    <col min="11781" max="11781" width="9.5" style="118" bestFit="1" customWidth="1"/>
    <col min="11782" max="11782" width="10" style="118" customWidth="1"/>
    <col min="11783" max="11783" width="11" style="118" customWidth="1"/>
    <col min="11784" max="11784" width="10" style="118" customWidth="1"/>
    <col min="11785" max="11786" width="10.33203125" style="118" customWidth="1"/>
    <col min="11787" max="11788" width="10" style="118" customWidth="1"/>
    <col min="11789" max="11792" width="9" style="118" bestFit="1" customWidth="1"/>
    <col min="11793" max="11793" width="3.5" style="118" customWidth="1"/>
    <col min="11794" max="11794" width="6.83203125" style="118" customWidth="1"/>
    <col min="11795" max="11795" width="55.5" style="118" customWidth="1"/>
    <col min="11796" max="12033" width="8.83203125" style="118"/>
    <col min="12034" max="12034" width="53.83203125" style="118" bestFit="1" customWidth="1"/>
    <col min="12035" max="12035" width="2.1640625" style="118" customWidth="1"/>
    <col min="12036" max="12036" width="10" style="118" bestFit="1" customWidth="1"/>
    <col min="12037" max="12037" width="9.5" style="118" bestFit="1" customWidth="1"/>
    <col min="12038" max="12038" width="10" style="118" customWidth="1"/>
    <col min="12039" max="12039" width="11" style="118" customWidth="1"/>
    <col min="12040" max="12040" width="10" style="118" customWidth="1"/>
    <col min="12041" max="12042" width="10.33203125" style="118" customWidth="1"/>
    <col min="12043" max="12044" width="10" style="118" customWidth="1"/>
    <col min="12045" max="12048" width="9" style="118" bestFit="1" customWidth="1"/>
    <col min="12049" max="12049" width="3.5" style="118" customWidth="1"/>
    <col min="12050" max="12050" width="6.83203125" style="118" customWidth="1"/>
    <col min="12051" max="12051" width="55.5" style="118" customWidth="1"/>
    <col min="12052" max="12289" width="8.83203125" style="118"/>
    <col min="12290" max="12290" width="53.83203125" style="118" bestFit="1" customWidth="1"/>
    <col min="12291" max="12291" width="2.1640625" style="118" customWidth="1"/>
    <col min="12292" max="12292" width="10" style="118" bestFit="1" customWidth="1"/>
    <col min="12293" max="12293" width="9.5" style="118" bestFit="1" customWidth="1"/>
    <col min="12294" max="12294" width="10" style="118" customWidth="1"/>
    <col min="12295" max="12295" width="11" style="118" customWidth="1"/>
    <col min="12296" max="12296" width="10" style="118" customWidth="1"/>
    <col min="12297" max="12298" width="10.33203125" style="118" customWidth="1"/>
    <col min="12299" max="12300" width="10" style="118" customWidth="1"/>
    <col min="12301" max="12304" width="9" style="118" bestFit="1" customWidth="1"/>
    <col min="12305" max="12305" width="3.5" style="118" customWidth="1"/>
    <col min="12306" max="12306" width="6.83203125" style="118" customWidth="1"/>
    <col min="12307" max="12307" width="55.5" style="118" customWidth="1"/>
    <col min="12308" max="12545" width="8.83203125" style="118"/>
    <col min="12546" max="12546" width="53.83203125" style="118" bestFit="1" customWidth="1"/>
    <col min="12547" max="12547" width="2.1640625" style="118" customWidth="1"/>
    <col min="12548" max="12548" width="10" style="118" bestFit="1" customWidth="1"/>
    <col min="12549" max="12549" width="9.5" style="118" bestFit="1" customWidth="1"/>
    <col min="12550" max="12550" width="10" style="118" customWidth="1"/>
    <col min="12551" max="12551" width="11" style="118" customWidth="1"/>
    <col min="12552" max="12552" width="10" style="118" customWidth="1"/>
    <col min="12553" max="12554" width="10.33203125" style="118" customWidth="1"/>
    <col min="12555" max="12556" width="10" style="118" customWidth="1"/>
    <col min="12557" max="12560" width="9" style="118" bestFit="1" customWidth="1"/>
    <col min="12561" max="12561" width="3.5" style="118" customWidth="1"/>
    <col min="12562" max="12562" width="6.83203125" style="118" customWidth="1"/>
    <col min="12563" max="12563" width="55.5" style="118" customWidth="1"/>
    <col min="12564" max="12801" width="8.83203125" style="118"/>
    <col min="12802" max="12802" width="53.83203125" style="118" bestFit="1" customWidth="1"/>
    <col min="12803" max="12803" width="2.1640625" style="118" customWidth="1"/>
    <col min="12804" max="12804" width="10" style="118" bestFit="1" customWidth="1"/>
    <col min="12805" max="12805" width="9.5" style="118" bestFit="1" customWidth="1"/>
    <col min="12806" max="12806" width="10" style="118" customWidth="1"/>
    <col min="12807" max="12807" width="11" style="118" customWidth="1"/>
    <col min="12808" max="12808" width="10" style="118" customWidth="1"/>
    <col min="12809" max="12810" width="10.33203125" style="118" customWidth="1"/>
    <col min="12811" max="12812" width="10" style="118" customWidth="1"/>
    <col min="12813" max="12816" width="9" style="118" bestFit="1" customWidth="1"/>
    <col min="12817" max="12817" width="3.5" style="118" customWidth="1"/>
    <col min="12818" max="12818" width="6.83203125" style="118" customWidth="1"/>
    <col min="12819" max="12819" width="55.5" style="118" customWidth="1"/>
    <col min="12820" max="13057" width="8.83203125" style="118"/>
    <col min="13058" max="13058" width="53.83203125" style="118" bestFit="1" customWidth="1"/>
    <col min="13059" max="13059" width="2.1640625" style="118" customWidth="1"/>
    <col min="13060" max="13060" width="10" style="118" bestFit="1" customWidth="1"/>
    <col min="13061" max="13061" width="9.5" style="118" bestFit="1" customWidth="1"/>
    <col min="13062" max="13062" width="10" style="118" customWidth="1"/>
    <col min="13063" max="13063" width="11" style="118" customWidth="1"/>
    <col min="13064" max="13064" width="10" style="118" customWidth="1"/>
    <col min="13065" max="13066" width="10.33203125" style="118" customWidth="1"/>
    <col min="13067" max="13068" width="10" style="118" customWidth="1"/>
    <col min="13069" max="13072" width="9" style="118" bestFit="1" customWidth="1"/>
    <col min="13073" max="13073" width="3.5" style="118" customWidth="1"/>
    <col min="13074" max="13074" width="6.83203125" style="118" customWidth="1"/>
    <col min="13075" max="13075" width="55.5" style="118" customWidth="1"/>
    <col min="13076" max="13313" width="8.83203125" style="118"/>
    <col min="13314" max="13314" width="53.83203125" style="118" bestFit="1" customWidth="1"/>
    <col min="13315" max="13315" width="2.1640625" style="118" customWidth="1"/>
    <col min="13316" max="13316" width="10" style="118" bestFit="1" customWidth="1"/>
    <col min="13317" max="13317" width="9.5" style="118" bestFit="1" customWidth="1"/>
    <col min="13318" max="13318" width="10" style="118" customWidth="1"/>
    <col min="13319" max="13319" width="11" style="118" customWidth="1"/>
    <col min="13320" max="13320" width="10" style="118" customWidth="1"/>
    <col min="13321" max="13322" width="10.33203125" style="118" customWidth="1"/>
    <col min="13323" max="13324" width="10" style="118" customWidth="1"/>
    <col min="13325" max="13328" width="9" style="118" bestFit="1" customWidth="1"/>
    <col min="13329" max="13329" width="3.5" style="118" customWidth="1"/>
    <col min="13330" max="13330" width="6.83203125" style="118" customWidth="1"/>
    <col min="13331" max="13331" width="55.5" style="118" customWidth="1"/>
    <col min="13332" max="13569" width="8.83203125" style="118"/>
    <col min="13570" max="13570" width="53.83203125" style="118" bestFit="1" customWidth="1"/>
    <col min="13571" max="13571" width="2.1640625" style="118" customWidth="1"/>
    <col min="13572" max="13572" width="10" style="118" bestFit="1" customWidth="1"/>
    <col min="13573" max="13573" width="9.5" style="118" bestFit="1" customWidth="1"/>
    <col min="13574" max="13574" width="10" style="118" customWidth="1"/>
    <col min="13575" max="13575" width="11" style="118" customWidth="1"/>
    <col min="13576" max="13576" width="10" style="118" customWidth="1"/>
    <col min="13577" max="13578" width="10.33203125" style="118" customWidth="1"/>
    <col min="13579" max="13580" width="10" style="118" customWidth="1"/>
    <col min="13581" max="13584" width="9" style="118" bestFit="1" customWidth="1"/>
    <col min="13585" max="13585" width="3.5" style="118" customWidth="1"/>
    <col min="13586" max="13586" width="6.83203125" style="118" customWidth="1"/>
    <col min="13587" max="13587" width="55.5" style="118" customWidth="1"/>
    <col min="13588" max="13825" width="8.83203125" style="118"/>
    <col min="13826" max="13826" width="53.83203125" style="118" bestFit="1" customWidth="1"/>
    <col min="13827" max="13827" width="2.1640625" style="118" customWidth="1"/>
    <col min="13828" max="13828" width="10" style="118" bestFit="1" customWidth="1"/>
    <col min="13829" max="13829" width="9.5" style="118" bestFit="1" customWidth="1"/>
    <col min="13830" max="13830" width="10" style="118" customWidth="1"/>
    <col min="13831" max="13831" width="11" style="118" customWidth="1"/>
    <col min="13832" max="13832" width="10" style="118" customWidth="1"/>
    <col min="13833" max="13834" width="10.33203125" style="118" customWidth="1"/>
    <col min="13835" max="13836" width="10" style="118" customWidth="1"/>
    <col min="13837" max="13840" width="9" style="118" bestFit="1" customWidth="1"/>
    <col min="13841" max="13841" width="3.5" style="118" customWidth="1"/>
    <col min="13842" max="13842" width="6.83203125" style="118" customWidth="1"/>
    <col min="13843" max="13843" width="55.5" style="118" customWidth="1"/>
    <col min="13844" max="14081" width="8.83203125" style="118"/>
    <col min="14082" max="14082" width="53.83203125" style="118" bestFit="1" customWidth="1"/>
    <col min="14083" max="14083" width="2.1640625" style="118" customWidth="1"/>
    <col min="14084" max="14084" width="10" style="118" bestFit="1" customWidth="1"/>
    <col min="14085" max="14085" width="9.5" style="118" bestFit="1" customWidth="1"/>
    <col min="14086" max="14086" width="10" style="118" customWidth="1"/>
    <col min="14087" max="14087" width="11" style="118" customWidth="1"/>
    <col min="14088" max="14088" width="10" style="118" customWidth="1"/>
    <col min="14089" max="14090" width="10.33203125" style="118" customWidth="1"/>
    <col min="14091" max="14092" width="10" style="118" customWidth="1"/>
    <col min="14093" max="14096" width="9" style="118" bestFit="1" customWidth="1"/>
    <col min="14097" max="14097" width="3.5" style="118" customWidth="1"/>
    <col min="14098" max="14098" width="6.83203125" style="118" customWidth="1"/>
    <col min="14099" max="14099" width="55.5" style="118" customWidth="1"/>
    <col min="14100" max="14337" width="8.83203125" style="118"/>
    <col min="14338" max="14338" width="53.83203125" style="118" bestFit="1" customWidth="1"/>
    <col min="14339" max="14339" width="2.1640625" style="118" customWidth="1"/>
    <col min="14340" max="14340" width="10" style="118" bestFit="1" customWidth="1"/>
    <col min="14341" max="14341" width="9.5" style="118" bestFit="1" customWidth="1"/>
    <col min="14342" max="14342" width="10" style="118" customWidth="1"/>
    <col min="14343" max="14343" width="11" style="118" customWidth="1"/>
    <col min="14344" max="14344" width="10" style="118" customWidth="1"/>
    <col min="14345" max="14346" width="10.33203125" style="118" customWidth="1"/>
    <col min="14347" max="14348" width="10" style="118" customWidth="1"/>
    <col min="14349" max="14352" width="9" style="118" bestFit="1" customWidth="1"/>
    <col min="14353" max="14353" width="3.5" style="118" customWidth="1"/>
    <col min="14354" max="14354" width="6.83203125" style="118" customWidth="1"/>
    <col min="14355" max="14355" width="55.5" style="118" customWidth="1"/>
    <col min="14356" max="14593" width="8.83203125" style="118"/>
    <col min="14594" max="14594" width="53.83203125" style="118" bestFit="1" customWidth="1"/>
    <col min="14595" max="14595" width="2.1640625" style="118" customWidth="1"/>
    <col min="14596" max="14596" width="10" style="118" bestFit="1" customWidth="1"/>
    <col min="14597" max="14597" width="9.5" style="118" bestFit="1" customWidth="1"/>
    <col min="14598" max="14598" width="10" style="118" customWidth="1"/>
    <col min="14599" max="14599" width="11" style="118" customWidth="1"/>
    <col min="14600" max="14600" width="10" style="118" customWidth="1"/>
    <col min="14601" max="14602" width="10.33203125" style="118" customWidth="1"/>
    <col min="14603" max="14604" width="10" style="118" customWidth="1"/>
    <col min="14605" max="14608" width="9" style="118" bestFit="1" customWidth="1"/>
    <col min="14609" max="14609" width="3.5" style="118" customWidth="1"/>
    <col min="14610" max="14610" width="6.83203125" style="118" customWidth="1"/>
    <col min="14611" max="14611" width="55.5" style="118" customWidth="1"/>
    <col min="14612" max="14849" width="8.83203125" style="118"/>
    <col min="14850" max="14850" width="53.83203125" style="118" bestFit="1" customWidth="1"/>
    <col min="14851" max="14851" width="2.1640625" style="118" customWidth="1"/>
    <col min="14852" max="14852" width="10" style="118" bestFit="1" customWidth="1"/>
    <col min="14853" max="14853" width="9.5" style="118" bestFit="1" customWidth="1"/>
    <col min="14854" max="14854" width="10" style="118" customWidth="1"/>
    <col min="14855" max="14855" width="11" style="118" customWidth="1"/>
    <col min="14856" max="14856" width="10" style="118" customWidth="1"/>
    <col min="14857" max="14858" width="10.33203125" style="118" customWidth="1"/>
    <col min="14859" max="14860" width="10" style="118" customWidth="1"/>
    <col min="14861" max="14864" width="9" style="118" bestFit="1" customWidth="1"/>
    <col min="14865" max="14865" width="3.5" style="118" customWidth="1"/>
    <col min="14866" max="14866" width="6.83203125" style="118" customWidth="1"/>
    <col min="14867" max="14867" width="55.5" style="118" customWidth="1"/>
    <col min="14868" max="15105" width="8.83203125" style="118"/>
    <col min="15106" max="15106" width="53.83203125" style="118" bestFit="1" customWidth="1"/>
    <col min="15107" max="15107" width="2.1640625" style="118" customWidth="1"/>
    <col min="15108" max="15108" width="10" style="118" bestFit="1" customWidth="1"/>
    <col min="15109" max="15109" width="9.5" style="118" bestFit="1" customWidth="1"/>
    <col min="15110" max="15110" width="10" style="118" customWidth="1"/>
    <col min="15111" max="15111" width="11" style="118" customWidth="1"/>
    <col min="15112" max="15112" width="10" style="118" customWidth="1"/>
    <col min="15113" max="15114" width="10.33203125" style="118" customWidth="1"/>
    <col min="15115" max="15116" width="10" style="118" customWidth="1"/>
    <col min="15117" max="15120" width="9" style="118" bestFit="1" customWidth="1"/>
    <col min="15121" max="15121" width="3.5" style="118" customWidth="1"/>
    <col min="15122" max="15122" width="6.83203125" style="118" customWidth="1"/>
    <col min="15123" max="15123" width="55.5" style="118" customWidth="1"/>
    <col min="15124" max="15361" width="8.83203125" style="118"/>
    <col min="15362" max="15362" width="53.83203125" style="118" bestFit="1" customWidth="1"/>
    <col min="15363" max="15363" width="2.1640625" style="118" customWidth="1"/>
    <col min="15364" max="15364" width="10" style="118" bestFit="1" customWidth="1"/>
    <col min="15365" max="15365" width="9.5" style="118" bestFit="1" customWidth="1"/>
    <col min="15366" max="15366" width="10" style="118" customWidth="1"/>
    <col min="15367" max="15367" width="11" style="118" customWidth="1"/>
    <col min="15368" max="15368" width="10" style="118" customWidth="1"/>
    <col min="15369" max="15370" width="10.33203125" style="118" customWidth="1"/>
    <col min="15371" max="15372" width="10" style="118" customWidth="1"/>
    <col min="15373" max="15376" width="9" style="118" bestFit="1" customWidth="1"/>
    <col min="15377" max="15377" width="3.5" style="118" customWidth="1"/>
    <col min="15378" max="15378" width="6.83203125" style="118" customWidth="1"/>
    <col min="15379" max="15379" width="55.5" style="118" customWidth="1"/>
    <col min="15380" max="15617" width="8.83203125" style="118"/>
    <col min="15618" max="15618" width="53.83203125" style="118" bestFit="1" customWidth="1"/>
    <col min="15619" max="15619" width="2.1640625" style="118" customWidth="1"/>
    <col min="15620" max="15620" width="10" style="118" bestFit="1" customWidth="1"/>
    <col min="15621" max="15621" width="9.5" style="118" bestFit="1" customWidth="1"/>
    <col min="15622" max="15622" width="10" style="118" customWidth="1"/>
    <col min="15623" max="15623" width="11" style="118" customWidth="1"/>
    <col min="15624" max="15624" width="10" style="118" customWidth="1"/>
    <col min="15625" max="15626" width="10.33203125" style="118" customWidth="1"/>
    <col min="15627" max="15628" width="10" style="118" customWidth="1"/>
    <col min="15629" max="15632" width="9" style="118" bestFit="1" customWidth="1"/>
    <col min="15633" max="15633" width="3.5" style="118" customWidth="1"/>
    <col min="15634" max="15634" width="6.83203125" style="118" customWidth="1"/>
    <col min="15635" max="15635" width="55.5" style="118" customWidth="1"/>
    <col min="15636" max="15873" width="8.83203125" style="118"/>
    <col min="15874" max="15874" width="53.83203125" style="118" bestFit="1" customWidth="1"/>
    <col min="15875" max="15875" width="2.1640625" style="118" customWidth="1"/>
    <col min="15876" max="15876" width="10" style="118" bestFit="1" customWidth="1"/>
    <col min="15877" max="15877" width="9.5" style="118" bestFit="1" customWidth="1"/>
    <col min="15878" max="15878" width="10" style="118" customWidth="1"/>
    <col min="15879" max="15879" width="11" style="118" customWidth="1"/>
    <col min="15880" max="15880" width="10" style="118" customWidth="1"/>
    <col min="15881" max="15882" width="10.33203125" style="118" customWidth="1"/>
    <col min="15883" max="15884" width="10" style="118" customWidth="1"/>
    <col min="15885" max="15888" width="9" style="118" bestFit="1" customWidth="1"/>
    <col min="15889" max="15889" width="3.5" style="118" customWidth="1"/>
    <col min="15890" max="15890" width="6.83203125" style="118" customWidth="1"/>
    <col min="15891" max="15891" width="55.5" style="118" customWidth="1"/>
    <col min="15892" max="16129" width="8.83203125" style="118"/>
    <col min="16130" max="16130" width="53.83203125" style="118" bestFit="1" customWidth="1"/>
    <col min="16131" max="16131" width="2.1640625" style="118" customWidth="1"/>
    <col min="16132" max="16132" width="10" style="118" bestFit="1" customWidth="1"/>
    <col min="16133" max="16133" width="9.5" style="118" bestFit="1" customWidth="1"/>
    <col min="16134" max="16134" width="10" style="118" customWidth="1"/>
    <col min="16135" max="16135" width="11" style="118" customWidth="1"/>
    <col min="16136" max="16136" width="10" style="118" customWidth="1"/>
    <col min="16137" max="16138" width="10.33203125" style="118" customWidth="1"/>
    <col min="16139" max="16140" width="10" style="118" customWidth="1"/>
    <col min="16141" max="16144" width="9" style="118" bestFit="1" customWidth="1"/>
    <col min="16145" max="16145" width="3.5" style="118" customWidth="1"/>
    <col min="16146" max="16146" width="6.83203125" style="118" customWidth="1"/>
    <col min="16147" max="16147" width="55.5" style="118" customWidth="1"/>
    <col min="16148" max="16384" width="8.83203125" style="118"/>
  </cols>
  <sheetData>
    <row r="1" spans="1:19">
      <c r="A1" s="117" t="s">
        <v>0</v>
      </c>
      <c r="B1" s="157" t="str">
        <f>D1_</f>
        <v>North Shore Middle School</v>
      </c>
      <c r="C1" s="156"/>
      <c r="E1" s="119"/>
      <c r="F1" s="213"/>
      <c r="G1" s="119"/>
      <c r="H1" s="119"/>
      <c r="I1" s="119"/>
      <c r="J1" s="119"/>
      <c r="K1" s="119"/>
      <c r="L1" s="119"/>
      <c r="M1" s="119"/>
      <c r="N1" s="119"/>
      <c r="O1" s="119"/>
      <c r="P1" s="120" t="s">
        <v>243</v>
      </c>
      <c r="S1" s="154" t="s">
        <v>302</v>
      </c>
    </row>
    <row r="2" spans="1:19">
      <c r="A2" s="122"/>
      <c r="B2" s="123"/>
      <c r="C2" s="124"/>
      <c r="D2" s="124"/>
      <c r="E2" s="124"/>
      <c r="F2" s="124"/>
      <c r="G2" s="124"/>
      <c r="H2" s="124"/>
      <c r="I2" s="124"/>
      <c r="J2" s="124"/>
      <c r="K2" s="124"/>
      <c r="L2" s="124"/>
      <c r="M2" s="124"/>
      <c r="N2" s="124"/>
      <c r="O2" s="124"/>
      <c r="P2" s="124"/>
      <c r="S2" s="163" t="s">
        <v>301</v>
      </c>
    </row>
    <row r="3" spans="1:19" ht="13">
      <c r="A3" s="257" t="s">
        <v>244</v>
      </c>
      <c r="B3" s="257"/>
      <c r="C3" s="257"/>
      <c r="D3" s="257"/>
      <c r="E3" s="257"/>
      <c r="F3" s="257"/>
      <c r="G3" s="257"/>
      <c r="H3" s="257"/>
      <c r="I3" s="257"/>
      <c r="J3" s="257"/>
      <c r="K3" s="257"/>
      <c r="L3" s="257"/>
      <c r="M3" s="257"/>
      <c r="N3" s="257"/>
      <c r="O3" s="257"/>
      <c r="P3" s="257"/>
      <c r="S3" s="164" t="s">
        <v>303</v>
      </c>
    </row>
    <row r="4" spans="1:19">
      <c r="A4" s="258"/>
      <c r="B4" s="258"/>
      <c r="C4" s="258"/>
      <c r="D4" s="258"/>
      <c r="E4" s="258"/>
      <c r="F4" s="258"/>
      <c r="G4" s="258"/>
      <c r="H4" s="258"/>
      <c r="I4" s="258"/>
      <c r="J4" s="258"/>
      <c r="K4" s="258"/>
      <c r="L4" s="258"/>
      <c r="M4" s="258"/>
      <c r="N4" s="258"/>
      <c r="O4" s="258"/>
      <c r="P4" s="258"/>
      <c r="S4" s="196"/>
    </row>
    <row r="5" spans="1:19">
      <c r="A5" s="125"/>
      <c r="B5" s="126"/>
      <c r="C5" s="127"/>
      <c r="D5" s="127"/>
      <c r="E5" s="127"/>
      <c r="F5" s="127"/>
      <c r="G5" s="127"/>
      <c r="H5" s="127"/>
      <c r="I5" s="127"/>
      <c r="J5" s="127"/>
      <c r="K5" s="127"/>
      <c r="L5" s="127"/>
      <c r="M5" s="127"/>
      <c r="N5" s="127"/>
      <c r="O5" s="127"/>
      <c r="P5" s="127"/>
    </row>
    <row r="6" spans="1:19" ht="16" thickBot="1">
      <c r="A6" s="128"/>
      <c r="B6" s="129"/>
      <c r="C6" s="129"/>
      <c r="D6" s="130" t="s">
        <v>307</v>
      </c>
      <c r="E6" s="130"/>
      <c r="F6" s="130"/>
      <c r="G6" s="130"/>
      <c r="H6" s="130"/>
      <c r="I6" s="130"/>
      <c r="J6" s="130"/>
      <c r="K6" s="130"/>
      <c r="L6" s="130"/>
      <c r="M6" s="130"/>
      <c r="N6" s="130"/>
      <c r="O6" s="130"/>
      <c r="P6" s="131"/>
      <c r="R6" s="132" t="s">
        <v>3</v>
      </c>
      <c r="S6" s="195" t="s">
        <v>4</v>
      </c>
    </row>
    <row r="7" spans="1:19" ht="13" thickBot="1">
      <c r="A7" s="133" t="s">
        <v>3</v>
      </c>
      <c r="B7" s="134" t="s">
        <v>246</v>
      </c>
      <c r="D7" s="135" t="s">
        <v>247</v>
      </c>
      <c r="E7" s="135" t="s">
        <v>248</v>
      </c>
      <c r="F7" s="135" t="s">
        <v>249</v>
      </c>
      <c r="G7" s="135" t="s">
        <v>250</v>
      </c>
      <c r="H7" s="135" t="s">
        <v>251</v>
      </c>
      <c r="I7" s="135" t="s">
        <v>252</v>
      </c>
      <c r="J7" s="135" t="s">
        <v>253</v>
      </c>
      <c r="K7" s="135" t="s">
        <v>254</v>
      </c>
      <c r="L7" s="135" t="s">
        <v>255</v>
      </c>
      <c r="M7" s="135" t="s">
        <v>256</v>
      </c>
      <c r="N7" s="135" t="s">
        <v>257</v>
      </c>
      <c r="O7" s="135" t="s">
        <v>258</v>
      </c>
      <c r="P7" s="135" t="s">
        <v>259</v>
      </c>
    </row>
    <row r="9" spans="1:19">
      <c r="A9" s="136"/>
      <c r="B9" s="137" t="s">
        <v>260</v>
      </c>
      <c r="C9" s="138"/>
      <c r="D9" s="139"/>
      <c r="E9" s="139"/>
      <c r="F9" s="139"/>
      <c r="G9" s="139"/>
      <c r="H9" s="139"/>
      <c r="I9" s="139"/>
      <c r="J9" s="139"/>
      <c r="K9" s="139"/>
      <c r="L9" s="139"/>
      <c r="M9" s="139"/>
      <c r="N9" s="139"/>
      <c r="O9" s="139"/>
      <c r="P9" s="139"/>
    </row>
    <row r="10" spans="1:19">
      <c r="B10" s="140" t="s">
        <v>261</v>
      </c>
      <c r="D10" s="141"/>
      <c r="E10" s="141"/>
      <c r="F10" s="141"/>
      <c r="G10" s="141"/>
      <c r="H10" s="141"/>
      <c r="I10" s="141"/>
      <c r="J10" s="141"/>
      <c r="K10" s="141"/>
      <c r="L10" s="141"/>
      <c r="M10" s="141"/>
      <c r="N10" s="141"/>
      <c r="O10" s="141"/>
      <c r="P10" s="141"/>
    </row>
    <row r="11" spans="1:19">
      <c r="A11" s="121">
        <f t="shared" ref="A11:A44" si="0">R11</f>
        <v>1</v>
      </c>
      <c r="B11" s="142" t="s">
        <v>262</v>
      </c>
      <c r="D11" s="143">
        <f t="shared" ref="D11:D26" si="1">SUM(E11:P11)</f>
        <v>908337</v>
      </c>
      <c r="E11" s="144">
        <f>('A1. BudgetSumm'!I9+'A1. BudgetSumm'!I10)*0.5</f>
        <v>454168.5</v>
      </c>
      <c r="F11" s="144"/>
      <c r="G11" s="144"/>
      <c r="H11" s="144">
        <f>('A1. BudgetSumm'!I9+'A1. BudgetSumm'!I10)*0.4</f>
        <v>363334.80000000005</v>
      </c>
      <c r="I11" s="144"/>
      <c r="J11" s="144">
        <f>('A1. BudgetSumm'!I9+'A1. BudgetSumm'!I10)*0.1</f>
        <v>90833.700000000012</v>
      </c>
      <c r="K11" s="144"/>
      <c r="L11" s="144"/>
      <c r="M11" s="144"/>
      <c r="N11" s="144"/>
      <c r="O11" s="144"/>
      <c r="P11" s="144"/>
      <c r="R11" s="121">
        <v>1</v>
      </c>
      <c r="S11" s="193" t="s">
        <v>263</v>
      </c>
    </row>
    <row r="12" spans="1:19" ht="24">
      <c r="A12" s="121">
        <f t="shared" si="0"/>
        <v>2</v>
      </c>
      <c r="B12" s="142" t="s">
        <v>264</v>
      </c>
      <c r="D12" s="143">
        <f t="shared" si="1"/>
        <v>70281.25</v>
      </c>
      <c r="E12" s="144"/>
      <c r="F12" s="144"/>
      <c r="G12" s="144"/>
      <c r="H12" s="144"/>
      <c r="I12" s="144"/>
      <c r="J12" s="144">
        <f>'A1. BudgetSumm'!I12+'A1. BudgetSumm'!I14</f>
        <v>70281.25</v>
      </c>
      <c r="K12" s="144"/>
      <c r="L12" s="144"/>
      <c r="M12" s="144"/>
      <c r="N12" s="144"/>
      <c r="O12" s="144"/>
      <c r="P12" s="144"/>
      <c r="R12" s="121">
        <v>2</v>
      </c>
      <c r="S12" s="193" t="s">
        <v>265</v>
      </c>
    </row>
    <row r="13" spans="1:19">
      <c r="A13" s="136">
        <f t="shared" si="0"/>
        <v>3</v>
      </c>
      <c r="B13" s="145" t="s">
        <v>266</v>
      </c>
      <c r="D13" s="146"/>
      <c r="E13" s="146"/>
      <c r="F13" s="146"/>
      <c r="G13" s="146"/>
      <c r="H13" s="146"/>
      <c r="I13" s="146"/>
      <c r="J13" s="146"/>
      <c r="K13" s="146"/>
      <c r="L13" s="146"/>
      <c r="M13" s="146"/>
      <c r="N13" s="146"/>
      <c r="O13" s="146"/>
      <c r="P13" s="146"/>
      <c r="R13" s="121">
        <v>3</v>
      </c>
    </row>
    <row r="14" spans="1:19">
      <c r="A14" s="121">
        <f t="shared" si="0"/>
        <v>4</v>
      </c>
      <c r="B14" s="142" t="s">
        <v>267</v>
      </c>
      <c r="D14" s="143">
        <f t="shared" si="1"/>
        <v>5724.9999999999991</v>
      </c>
      <c r="E14" s="144">
        <f>+'A1. BudgetSumm'!I17/12</f>
        <v>477.08333333333331</v>
      </c>
      <c r="F14" s="144">
        <f>$E$14</f>
        <v>477.08333333333331</v>
      </c>
      <c r="G14" s="144">
        <f t="shared" ref="G14:P14" si="2">$E$14</f>
        <v>477.08333333333331</v>
      </c>
      <c r="H14" s="144">
        <f t="shared" si="2"/>
        <v>477.08333333333331</v>
      </c>
      <c r="I14" s="144">
        <f t="shared" si="2"/>
        <v>477.08333333333331</v>
      </c>
      <c r="J14" s="144">
        <f t="shared" si="2"/>
        <v>477.08333333333331</v>
      </c>
      <c r="K14" s="144">
        <f t="shared" si="2"/>
        <v>477.08333333333331</v>
      </c>
      <c r="L14" s="144">
        <f t="shared" si="2"/>
        <v>477.08333333333331</v>
      </c>
      <c r="M14" s="144">
        <f t="shared" si="2"/>
        <v>477.08333333333331</v>
      </c>
      <c r="N14" s="144">
        <f t="shared" si="2"/>
        <v>477.08333333333331</v>
      </c>
      <c r="O14" s="144">
        <f t="shared" si="2"/>
        <v>477.08333333333331</v>
      </c>
      <c r="P14" s="144">
        <f t="shared" si="2"/>
        <v>477.08333333333331</v>
      </c>
      <c r="R14" s="121">
        <v>4</v>
      </c>
      <c r="S14" s="193" t="s">
        <v>268</v>
      </c>
    </row>
    <row r="15" spans="1:19">
      <c r="A15" s="121">
        <f t="shared" si="0"/>
        <v>5</v>
      </c>
      <c r="B15" s="142" t="s">
        <v>269</v>
      </c>
      <c r="D15" s="143">
        <f t="shared" si="1"/>
        <v>0</v>
      </c>
      <c r="E15" s="144"/>
      <c r="F15" s="144"/>
      <c r="G15" s="144"/>
      <c r="H15" s="144"/>
      <c r="I15" s="144"/>
      <c r="J15" s="144"/>
      <c r="K15" s="144"/>
      <c r="L15" s="144"/>
      <c r="M15" s="144"/>
      <c r="N15" s="144"/>
      <c r="O15" s="144"/>
      <c r="P15" s="144"/>
      <c r="R15" s="121">
        <v>5</v>
      </c>
      <c r="S15" s="193" t="s">
        <v>270</v>
      </c>
    </row>
    <row r="16" spans="1:19">
      <c r="A16" s="121">
        <f t="shared" si="0"/>
        <v>6</v>
      </c>
      <c r="B16" s="142" t="s">
        <v>271</v>
      </c>
      <c r="D16" s="143">
        <f t="shared" si="1"/>
        <v>77750</v>
      </c>
      <c r="E16" s="144">
        <f>(+'A1. BudgetSumm'!I13+'A1. BudgetSumm'!I16+'A1. BudgetSumm'!I21)/12</f>
        <v>6479.166666666667</v>
      </c>
      <c r="F16" s="144">
        <f>$E$16</f>
        <v>6479.166666666667</v>
      </c>
      <c r="G16" s="144">
        <f t="shared" ref="G16:P16" si="3">$E$16</f>
        <v>6479.166666666667</v>
      </c>
      <c r="H16" s="144">
        <f t="shared" si="3"/>
        <v>6479.166666666667</v>
      </c>
      <c r="I16" s="144">
        <f t="shared" si="3"/>
        <v>6479.166666666667</v>
      </c>
      <c r="J16" s="144">
        <f t="shared" si="3"/>
        <v>6479.166666666667</v>
      </c>
      <c r="K16" s="144">
        <f t="shared" si="3"/>
        <v>6479.166666666667</v>
      </c>
      <c r="L16" s="144">
        <f t="shared" si="3"/>
        <v>6479.166666666667</v>
      </c>
      <c r="M16" s="144">
        <f t="shared" si="3"/>
        <v>6479.166666666667</v>
      </c>
      <c r="N16" s="144">
        <f t="shared" si="3"/>
        <v>6479.166666666667</v>
      </c>
      <c r="O16" s="144">
        <f t="shared" si="3"/>
        <v>6479.166666666667</v>
      </c>
      <c r="P16" s="144">
        <f t="shared" si="3"/>
        <v>6479.166666666667</v>
      </c>
      <c r="R16" s="121">
        <v>6</v>
      </c>
      <c r="S16" s="193" t="s">
        <v>272</v>
      </c>
    </row>
    <row r="17" spans="1:19">
      <c r="A17" s="121">
        <f t="shared" si="0"/>
        <v>7</v>
      </c>
      <c r="B17" s="140" t="s">
        <v>273</v>
      </c>
      <c r="D17" s="143">
        <f t="shared" si="1"/>
        <v>0</v>
      </c>
      <c r="E17" s="144"/>
      <c r="F17" s="144"/>
      <c r="G17" s="144"/>
      <c r="H17" s="144"/>
      <c r="I17" s="144"/>
      <c r="J17" s="144"/>
      <c r="K17" s="144"/>
      <c r="L17" s="144"/>
      <c r="M17" s="144"/>
      <c r="N17" s="144"/>
      <c r="O17" s="144"/>
      <c r="P17" s="144"/>
      <c r="R17" s="121">
        <v>7</v>
      </c>
      <c r="S17" s="193" t="s">
        <v>274</v>
      </c>
    </row>
    <row r="18" spans="1:19" ht="24">
      <c r="A18" s="121">
        <f t="shared" si="0"/>
        <v>7.1</v>
      </c>
      <c r="B18" s="147" t="str">
        <f>'A3. Estimated Cash Flow Yr1'!B18</f>
        <v>Salaries</v>
      </c>
      <c r="D18" s="143">
        <f t="shared" si="1"/>
        <v>-621991.44125000003</v>
      </c>
      <c r="E18" s="144">
        <f>-SUMIF('A2. Bgt_FuncExp'!$F$8:$F$116,B18,'A2. Bgt_FuncExp'!$M$8:$M$116)/12</f>
        <v>-51832.620104166657</v>
      </c>
      <c r="F18" s="144">
        <f>$E$18</f>
        <v>-51832.620104166657</v>
      </c>
      <c r="G18" s="144">
        <f t="shared" ref="G18:P18" si="4">$E$18</f>
        <v>-51832.620104166657</v>
      </c>
      <c r="H18" s="144">
        <f t="shared" si="4"/>
        <v>-51832.620104166657</v>
      </c>
      <c r="I18" s="144">
        <f t="shared" si="4"/>
        <v>-51832.620104166657</v>
      </c>
      <c r="J18" s="144">
        <f t="shared" si="4"/>
        <v>-51832.620104166657</v>
      </c>
      <c r="K18" s="144">
        <f t="shared" si="4"/>
        <v>-51832.620104166657</v>
      </c>
      <c r="L18" s="144">
        <f t="shared" si="4"/>
        <v>-51832.620104166657</v>
      </c>
      <c r="M18" s="144">
        <f t="shared" si="4"/>
        <v>-51832.620104166657</v>
      </c>
      <c r="N18" s="144">
        <f t="shared" si="4"/>
        <v>-51832.620104166657</v>
      </c>
      <c r="O18" s="144">
        <f t="shared" si="4"/>
        <v>-51832.620104166657</v>
      </c>
      <c r="P18" s="144">
        <f t="shared" si="4"/>
        <v>-51832.620104166657</v>
      </c>
      <c r="R18" s="148">
        <v>7.1</v>
      </c>
      <c r="S18" s="193" t="s">
        <v>275</v>
      </c>
    </row>
    <row r="19" spans="1:19" ht="24">
      <c r="A19" s="121">
        <f t="shared" si="0"/>
        <v>7.2</v>
      </c>
      <c r="B19" s="147" t="str">
        <f>'A3. Estimated Cash Flow Yr1'!B19</f>
        <v>Contracted Services</v>
      </c>
      <c r="D19" s="143">
        <f t="shared" si="1"/>
        <v>-182086.04999999996</v>
      </c>
      <c r="E19" s="144">
        <f>-SUMIF('A2. Bgt_FuncExp'!$F$8:$F$116,B19,'A2. Bgt_FuncExp'!$M$8:$M$116)/12</f>
        <v>-15173.8375</v>
      </c>
      <c r="F19" s="144">
        <f>$E$19</f>
        <v>-15173.8375</v>
      </c>
      <c r="G19" s="144">
        <f t="shared" ref="G19:P19" si="5">$E$19</f>
        <v>-15173.8375</v>
      </c>
      <c r="H19" s="144">
        <f t="shared" si="5"/>
        <v>-15173.8375</v>
      </c>
      <c r="I19" s="144">
        <f t="shared" si="5"/>
        <v>-15173.8375</v>
      </c>
      <c r="J19" s="144">
        <f t="shared" si="5"/>
        <v>-15173.8375</v>
      </c>
      <c r="K19" s="144">
        <f t="shared" si="5"/>
        <v>-15173.8375</v>
      </c>
      <c r="L19" s="144">
        <f t="shared" si="5"/>
        <v>-15173.8375</v>
      </c>
      <c r="M19" s="144">
        <f t="shared" si="5"/>
        <v>-15173.8375</v>
      </c>
      <c r="N19" s="144">
        <f t="shared" si="5"/>
        <v>-15173.8375</v>
      </c>
      <c r="O19" s="144">
        <f t="shared" si="5"/>
        <v>-15173.8375</v>
      </c>
      <c r="P19" s="144">
        <f t="shared" si="5"/>
        <v>-15173.8375</v>
      </c>
      <c r="R19" s="148">
        <v>7.2</v>
      </c>
      <c r="S19" s="193" t="s">
        <v>275</v>
      </c>
    </row>
    <row r="20" spans="1:19" ht="24">
      <c r="A20" s="121">
        <f t="shared" si="0"/>
        <v>7.3</v>
      </c>
      <c r="B20" s="147" t="str">
        <f>'A3. Estimated Cash Flow Yr1'!B20</f>
        <v>Supplies &amp; Materials</v>
      </c>
      <c r="D20" s="143">
        <f t="shared" si="1"/>
        <v>-41604.749999999993</v>
      </c>
      <c r="E20" s="144">
        <f>-SUMIF('A2. Bgt_FuncExp'!$F$8:$F$116,B20,'A2. Bgt_FuncExp'!$M$8:$M$116)/12</f>
        <v>-3467.0624999999986</v>
      </c>
      <c r="F20" s="144">
        <f>$E$20</f>
        <v>-3467.0624999999986</v>
      </c>
      <c r="G20" s="144">
        <f t="shared" ref="G20:P20" si="6">$E$20</f>
        <v>-3467.0624999999986</v>
      </c>
      <c r="H20" s="144">
        <f t="shared" si="6"/>
        <v>-3467.0624999999986</v>
      </c>
      <c r="I20" s="144">
        <f t="shared" si="6"/>
        <v>-3467.0624999999986</v>
      </c>
      <c r="J20" s="144">
        <f t="shared" si="6"/>
        <v>-3467.0624999999986</v>
      </c>
      <c r="K20" s="144">
        <f t="shared" si="6"/>
        <v>-3467.0624999999986</v>
      </c>
      <c r="L20" s="144">
        <f t="shared" si="6"/>
        <v>-3467.0624999999986</v>
      </c>
      <c r="M20" s="144">
        <f t="shared" si="6"/>
        <v>-3467.0624999999986</v>
      </c>
      <c r="N20" s="144">
        <f t="shared" si="6"/>
        <v>-3467.0624999999986</v>
      </c>
      <c r="O20" s="144">
        <f t="shared" si="6"/>
        <v>-3467.0624999999986</v>
      </c>
      <c r="P20" s="144">
        <f t="shared" si="6"/>
        <v>-3467.0624999999986</v>
      </c>
      <c r="R20" s="148">
        <v>7.3</v>
      </c>
      <c r="S20" s="193" t="s">
        <v>275</v>
      </c>
    </row>
    <row r="21" spans="1:19" ht="24">
      <c r="A21" s="121">
        <f t="shared" si="0"/>
        <v>7.4</v>
      </c>
      <c r="B21" s="147" t="str">
        <f>'A3. Estimated Cash Flow Yr1'!B21</f>
        <v>Utilities &amp; Maintenance</v>
      </c>
      <c r="D21" s="143">
        <f t="shared" si="1"/>
        <v>-183407.60625000004</v>
      </c>
      <c r="E21" s="144">
        <f>-SUMIF('A2. Bgt_FuncExp'!$F$8:$F$116,B21,'A2. Bgt_FuncExp'!$M$8:$M$116)/12</f>
        <v>-15283.9671875</v>
      </c>
      <c r="F21" s="144">
        <f>$E$21</f>
        <v>-15283.9671875</v>
      </c>
      <c r="G21" s="144">
        <f t="shared" ref="G21:P21" si="7">$E$21</f>
        <v>-15283.9671875</v>
      </c>
      <c r="H21" s="144">
        <f t="shared" si="7"/>
        <v>-15283.9671875</v>
      </c>
      <c r="I21" s="144">
        <f t="shared" si="7"/>
        <v>-15283.9671875</v>
      </c>
      <c r="J21" s="144">
        <f t="shared" si="7"/>
        <v>-15283.9671875</v>
      </c>
      <c r="K21" s="144">
        <f t="shared" si="7"/>
        <v>-15283.9671875</v>
      </c>
      <c r="L21" s="144">
        <f t="shared" si="7"/>
        <v>-15283.9671875</v>
      </c>
      <c r="M21" s="144">
        <f t="shared" si="7"/>
        <v>-15283.9671875</v>
      </c>
      <c r="N21" s="144">
        <f t="shared" si="7"/>
        <v>-15283.9671875</v>
      </c>
      <c r="O21" s="144">
        <f t="shared" si="7"/>
        <v>-15283.9671875</v>
      </c>
      <c r="P21" s="144">
        <f t="shared" si="7"/>
        <v>-15283.9671875</v>
      </c>
      <c r="R21" s="148">
        <v>7.4</v>
      </c>
      <c r="S21" s="193" t="s">
        <v>275</v>
      </c>
    </row>
    <row r="22" spans="1:19" ht="24">
      <c r="A22" s="121">
        <f t="shared" si="0"/>
        <v>7.5</v>
      </c>
      <c r="B22" s="147" t="str">
        <f>'A3. Estimated Cash Flow Yr1'!B22</f>
        <v>Other Expenses</v>
      </c>
      <c r="D22" s="143">
        <f t="shared" si="1"/>
        <v>-14341.031249999998</v>
      </c>
      <c r="E22" s="144">
        <f>-SUMIF('A2. Bgt_FuncExp'!$F$8:$F$116,B22,'A2. Bgt_FuncExp'!$M$8:$M$116)/12</f>
        <v>-1195.0859374999998</v>
      </c>
      <c r="F22" s="144">
        <f>$E$22</f>
        <v>-1195.0859374999998</v>
      </c>
      <c r="G22" s="144">
        <f t="shared" ref="G22:P22" si="8">$E$22</f>
        <v>-1195.0859374999998</v>
      </c>
      <c r="H22" s="144">
        <f t="shared" si="8"/>
        <v>-1195.0859374999998</v>
      </c>
      <c r="I22" s="144">
        <f t="shared" si="8"/>
        <v>-1195.0859374999998</v>
      </c>
      <c r="J22" s="144">
        <f t="shared" si="8"/>
        <v>-1195.0859374999998</v>
      </c>
      <c r="K22" s="144">
        <f t="shared" si="8"/>
        <v>-1195.0859374999998</v>
      </c>
      <c r="L22" s="144">
        <f t="shared" si="8"/>
        <v>-1195.0859374999998</v>
      </c>
      <c r="M22" s="144">
        <f t="shared" si="8"/>
        <v>-1195.0859374999998</v>
      </c>
      <c r="N22" s="144">
        <f t="shared" si="8"/>
        <v>-1195.0859374999998</v>
      </c>
      <c r="O22" s="144">
        <f t="shared" si="8"/>
        <v>-1195.0859374999998</v>
      </c>
      <c r="P22" s="144">
        <f t="shared" si="8"/>
        <v>-1195.0859374999998</v>
      </c>
      <c r="R22" s="148">
        <v>7.5</v>
      </c>
      <c r="S22" s="193" t="s">
        <v>275</v>
      </c>
    </row>
    <row r="23" spans="1:19" ht="24">
      <c r="A23" s="121">
        <f t="shared" si="0"/>
        <v>7.6</v>
      </c>
      <c r="B23" s="147" t="str">
        <f>'A3. Estimated Cash Flow Yr1'!B23</f>
        <v>Capital Purchases</v>
      </c>
      <c r="D23" s="143">
        <f t="shared" si="1"/>
        <v>0</v>
      </c>
      <c r="E23" s="144">
        <v>0</v>
      </c>
      <c r="F23" s="144">
        <f>$E$23</f>
        <v>0</v>
      </c>
      <c r="G23" s="144">
        <f t="shared" ref="G23:P23" si="9">$E$23</f>
        <v>0</v>
      </c>
      <c r="H23" s="144">
        <f t="shared" si="9"/>
        <v>0</v>
      </c>
      <c r="I23" s="144">
        <f t="shared" si="9"/>
        <v>0</v>
      </c>
      <c r="J23" s="144">
        <f t="shared" si="9"/>
        <v>0</v>
      </c>
      <c r="K23" s="144">
        <f t="shared" si="9"/>
        <v>0</v>
      </c>
      <c r="L23" s="144">
        <f t="shared" si="9"/>
        <v>0</v>
      </c>
      <c r="M23" s="144">
        <f t="shared" si="9"/>
        <v>0</v>
      </c>
      <c r="N23" s="144">
        <f t="shared" si="9"/>
        <v>0</v>
      </c>
      <c r="O23" s="144">
        <f t="shared" si="9"/>
        <v>0</v>
      </c>
      <c r="P23" s="144">
        <f t="shared" si="9"/>
        <v>0</v>
      </c>
      <c r="R23" s="148">
        <v>7.6</v>
      </c>
      <c r="S23" s="193" t="s">
        <v>275</v>
      </c>
    </row>
    <row r="24" spans="1:19" ht="24">
      <c r="A24" s="121">
        <f t="shared" si="0"/>
        <v>7.7</v>
      </c>
      <c r="B24" s="149"/>
      <c r="D24" s="143">
        <f t="shared" si="1"/>
        <v>0</v>
      </c>
      <c r="E24" s="144"/>
      <c r="F24" s="144"/>
      <c r="G24" s="144"/>
      <c r="H24" s="144"/>
      <c r="I24" s="144"/>
      <c r="J24" s="144"/>
      <c r="K24" s="144"/>
      <c r="L24" s="144"/>
      <c r="M24" s="144"/>
      <c r="N24" s="144"/>
      <c r="O24" s="144"/>
      <c r="P24" s="144"/>
      <c r="R24" s="148">
        <v>7.7</v>
      </c>
      <c r="S24" s="193" t="s">
        <v>275</v>
      </c>
    </row>
    <row r="25" spans="1:19" ht="24">
      <c r="A25" s="121">
        <f t="shared" si="0"/>
        <v>7.8</v>
      </c>
      <c r="B25" s="149"/>
      <c r="D25" s="143">
        <f t="shared" si="1"/>
        <v>0</v>
      </c>
      <c r="E25" s="144"/>
      <c r="F25" s="144"/>
      <c r="G25" s="144"/>
      <c r="H25" s="144"/>
      <c r="I25" s="144"/>
      <c r="J25" s="144"/>
      <c r="K25" s="144"/>
      <c r="L25" s="144"/>
      <c r="M25" s="144"/>
      <c r="N25" s="144"/>
      <c r="O25" s="144"/>
      <c r="P25" s="144"/>
      <c r="R25" s="148">
        <v>7.8</v>
      </c>
      <c r="S25" s="193" t="s">
        <v>275</v>
      </c>
    </row>
    <row r="26" spans="1:19" ht="24">
      <c r="A26" s="121">
        <f t="shared" si="0"/>
        <v>7.9</v>
      </c>
      <c r="B26" s="147"/>
      <c r="D26" s="143">
        <f t="shared" si="1"/>
        <v>0</v>
      </c>
      <c r="E26" s="144"/>
      <c r="F26" s="144"/>
      <c r="G26" s="144"/>
      <c r="H26" s="144"/>
      <c r="I26" s="144"/>
      <c r="J26" s="144"/>
      <c r="K26" s="144"/>
      <c r="L26" s="144"/>
      <c r="M26" s="144"/>
      <c r="N26" s="144"/>
      <c r="O26" s="144"/>
      <c r="P26" s="144"/>
      <c r="R26" s="148">
        <v>7.9</v>
      </c>
      <c r="S26" s="193" t="s">
        <v>275</v>
      </c>
    </row>
    <row r="27" spans="1:19">
      <c r="A27" s="121">
        <f t="shared" si="0"/>
        <v>8</v>
      </c>
      <c r="B27" s="140" t="s">
        <v>276</v>
      </c>
      <c r="D27" s="150">
        <f>SUM(D11:D26)</f>
        <v>18662.371249999967</v>
      </c>
      <c r="E27" s="150">
        <f>SUM(E11:E26)</f>
        <v>374172.17677083332</v>
      </c>
      <c r="F27" s="150">
        <f t="shared" ref="F27:P27" si="10">SUM(F11:F26)</f>
        <v>-79996.323229166665</v>
      </c>
      <c r="G27" s="150">
        <f t="shared" si="10"/>
        <v>-79996.323229166665</v>
      </c>
      <c r="H27" s="150">
        <f t="shared" si="10"/>
        <v>283338.47677083337</v>
      </c>
      <c r="I27" s="150">
        <f t="shared" si="10"/>
        <v>-79996.323229166665</v>
      </c>
      <c r="J27" s="150">
        <f t="shared" si="10"/>
        <v>81118.626770833362</v>
      </c>
      <c r="K27" s="150">
        <f t="shared" si="10"/>
        <v>-79996.323229166665</v>
      </c>
      <c r="L27" s="150">
        <f t="shared" si="10"/>
        <v>-79996.323229166665</v>
      </c>
      <c r="M27" s="150">
        <f t="shared" si="10"/>
        <v>-79996.323229166665</v>
      </c>
      <c r="N27" s="150">
        <f t="shared" si="10"/>
        <v>-79996.323229166665</v>
      </c>
      <c r="O27" s="150">
        <f t="shared" si="10"/>
        <v>-79996.323229166665</v>
      </c>
      <c r="P27" s="150">
        <f t="shared" si="10"/>
        <v>-79996.323229166665</v>
      </c>
      <c r="R27" s="121">
        <v>8</v>
      </c>
      <c r="S27" s="193" t="s">
        <v>30</v>
      </c>
    </row>
    <row r="28" spans="1:19">
      <c r="B28" s="142" t="s">
        <v>277</v>
      </c>
      <c r="D28" s="151"/>
      <c r="E28" s="151"/>
      <c r="F28" s="151"/>
      <c r="G28" s="151"/>
      <c r="H28" s="151"/>
      <c r="I28" s="151"/>
      <c r="J28" s="151"/>
      <c r="K28" s="151"/>
      <c r="L28" s="151"/>
      <c r="M28" s="151"/>
      <c r="N28" s="151"/>
      <c r="O28" s="151"/>
      <c r="P28" s="151"/>
    </row>
    <row r="29" spans="1:19">
      <c r="B29" s="152" t="s">
        <v>278</v>
      </c>
      <c r="D29" s="151"/>
      <c r="E29" s="151"/>
      <c r="F29" s="151"/>
      <c r="G29" s="151"/>
      <c r="H29" s="151"/>
      <c r="I29" s="151"/>
      <c r="J29" s="151"/>
      <c r="K29" s="151"/>
      <c r="L29" s="151"/>
      <c r="M29" s="151"/>
      <c r="N29" s="151"/>
      <c r="O29" s="151"/>
      <c r="P29" s="151"/>
    </row>
    <row r="30" spans="1:19">
      <c r="A30" s="121">
        <f t="shared" si="0"/>
        <v>9</v>
      </c>
      <c r="B30" s="142" t="s">
        <v>279</v>
      </c>
      <c r="D30" s="143">
        <f>SUM(E30:P30)</f>
        <v>0</v>
      </c>
      <c r="E30" s="144"/>
      <c r="F30" s="144"/>
      <c r="G30" s="144"/>
      <c r="H30" s="144"/>
      <c r="I30" s="144"/>
      <c r="J30" s="144"/>
      <c r="K30" s="144"/>
      <c r="L30" s="144"/>
      <c r="M30" s="144"/>
      <c r="N30" s="144"/>
      <c r="O30" s="144"/>
      <c r="P30" s="144"/>
      <c r="R30" s="121">
        <f>R27+1</f>
        <v>9</v>
      </c>
      <c r="S30" s="193" t="s">
        <v>280</v>
      </c>
    </row>
    <row r="31" spans="1:19">
      <c r="A31" s="121">
        <f t="shared" si="0"/>
        <v>10</v>
      </c>
      <c r="B31" s="142" t="s">
        <v>281</v>
      </c>
      <c r="D31" s="143">
        <f>SUM(E31:P31)</f>
        <v>0</v>
      </c>
      <c r="E31" s="144"/>
      <c r="F31" s="144"/>
      <c r="G31" s="144"/>
      <c r="H31" s="144"/>
      <c r="I31" s="144"/>
      <c r="J31" s="144"/>
      <c r="K31" s="144"/>
      <c r="L31" s="144"/>
      <c r="M31" s="144"/>
      <c r="N31" s="144"/>
      <c r="O31" s="144"/>
      <c r="P31" s="144"/>
      <c r="R31" s="121">
        <f>R30+1</f>
        <v>10</v>
      </c>
      <c r="S31" s="193" t="s">
        <v>282</v>
      </c>
    </row>
    <row r="32" spans="1:19">
      <c r="A32" s="121">
        <f t="shared" si="0"/>
        <v>11</v>
      </c>
      <c r="B32" s="142" t="s">
        <v>283</v>
      </c>
      <c r="D32" s="150">
        <f>SUM(E30:P31)</f>
        <v>0</v>
      </c>
      <c r="E32" s="150">
        <f>SUM(E30:P31)</f>
        <v>0</v>
      </c>
      <c r="F32" s="150">
        <f>SUM(F30:P31)</f>
        <v>0</v>
      </c>
      <c r="G32" s="150">
        <f>SUM(G30:P31)</f>
        <v>0</v>
      </c>
      <c r="H32" s="150">
        <f>SUM(H30:P31)</f>
        <v>0</v>
      </c>
      <c r="I32" s="150">
        <f>SUM(I30:P31)</f>
        <v>0</v>
      </c>
      <c r="J32" s="150">
        <f>SUM(J30:P31)</f>
        <v>0</v>
      </c>
      <c r="K32" s="150">
        <f>SUM(K30:P31)</f>
        <v>0</v>
      </c>
      <c r="L32" s="150">
        <f>SUM(L30:P31)</f>
        <v>0</v>
      </c>
      <c r="M32" s="150">
        <f>SUM(M30:P31)</f>
        <v>0</v>
      </c>
      <c r="N32" s="150">
        <f>SUM(N30:P31)</f>
        <v>0</v>
      </c>
      <c r="O32" s="150">
        <f>SUM(O30:P31)</f>
        <v>0</v>
      </c>
      <c r="P32" s="150">
        <f>SUM(P30:P31)</f>
        <v>0</v>
      </c>
      <c r="R32" s="121">
        <f>R31+1</f>
        <v>11</v>
      </c>
      <c r="S32" s="193" t="s">
        <v>284</v>
      </c>
    </row>
    <row r="33" spans="1:19">
      <c r="D33" s="151"/>
      <c r="E33" s="151"/>
      <c r="F33" s="151"/>
      <c r="G33" s="151"/>
      <c r="H33" s="151"/>
      <c r="I33" s="151"/>
      <c r="J33" s="151"/>
      <c r="K33" s="151"/>
      <c r="L33" s="151"/>
      <c r="M33" s="151"/>
      <c r="N33" s="151"/>
      <c r="O33" s="151"/>
      <c r="P33" s="151"/>
    </row>
    <row r="34" spans="1:19">
      <c r="B34" s="152" t="s">
        <v>285</v>
      </c>
      <c r="D34" s="151"/>
      <c r="E34" s="151"/>
      <c r="F34" s="151"/>
      <c r="G34" s="151"/>
      <c r="H34" s="151"/>
      <c r="I34" s="151"/>
      <c r="J34" s="151"/>
      <c r="K34" s="151"/>
      <c r="L34" s="151"/>
      <c r="M34" s="151"/>
      <c r="N34" s="151"/>
      <c r="O34" s="151"/>
      <c r="P34" s="151"/>
    </row>
    <row r="35" spans="1:19">
      <c r="A35" s="121">
        <f t="shared" si="0"/>
        <v>12</v>
      </c>
      <c r="B35" s="142" t="s">
        <v>286</v>
      </c>
      <c r="D35" s="143">
        <f>SUM(E35:P35)</f>
        <v>0</v>
      </c>
      <c r="E35" s="144"/>
      <c r="F35" s="144"/>
      <c r="G35" s="144"/>
      <c r="H35" s="144"/>
      <c r="I35" s="144"/>
      <c r="J35" s="144"/>
      <c r="K35" s="144"/>
      <c r="L35" s="144"/>
      <c r="M35" s="144"/>
      <c r="N35" s="144"/>
      <c r="O35" s="144"/>
      <c r="P35" s="144"/>
      <c r="R35" s="121">
        <f>R32+1</f>
        <v>12</v>
      </c>
      <c r="S35" s="193" t="s">
        <v>287</v>
      </c>
    </row>
    <row r="36" spans="1:19">
      <c r="A36" s="121">
        <f t="shared" si="0"/>
        <v>13</v>
      </c>
      <c r="B36" s="142" t="s">
        <v>288</v>
      </c>
      <c r="D36" s="143">
        <f>SUM(E36:P36)</f>
        <v>0</v>
      </c>
      <c r="E36" s="144"/>
      <c r="F36" s="144"/>
      <c r="G36" s="144"/>
      <c r="H36" s="144"/>
      <c r="I36" s="144"/>
      <c r="J36" s="144"/>
      <c r="K36" s="144"/>
      <c r="L36" s="144"/>
      <c r="M36" s="144"/>
      <c r="N36" s="144"/>
      <c r="O36" s="144"/>
      <c r="P36" s="144"/>
      <c r="R36" s="121">
        <f>R35+1</f>
        <v>13</v>
      </c>
      <c r="S36" s="193" t="s">
        <v>289</v>
      </c>
    </row>
    <row r="37" spans="1:19">
      <c r="A37" s="121">
        <f t="shared" si="0"/>
        <v>14</v>
      </c>
      <c r="B37" s="142" t="s">
        <v>290</v>
      </c>
      <c r="D37" s="143">
        <f>SUM(E37:P37)</f>
        <v>0</v>
      </c>
      <c r="E37" s="144"/>
      <c r="F37" s="144"/>
      <c r="G37" s="144"/>
      <c r="H37" s="144"/>
      <c r="I37" s="144"/>
      <c r="J37" s="144"/>
      <c r="K37" s="144"/>
      <c r="L37" s="144"/>
      <c r="M37" s="144"/>
      <c r="N37" s="144"/>
      <c r="O37" s="144"/>
      <c r="P37" s="144"/>
      <c r="R37" s="121">
        <f>R36+1</f>
        <v>14</v>
      </c>
      <c r="S37" s="193" t="s">
        <v>291</v>
      </c>
    </row>
    <row r="38" spans="1:19">
      <c r="A38" s="121">
        <f t="shared" si="0"/>
        <v>15</v>
      </c>
      <c r="B38" s="142" t="s">
        <v>292</v>
      </c>
      <c r="D38" s="143">
        <f>SUM(E38:P38)</f>
        <v>0</v>
      </c>
      <c r="E38" s="144"/>
      <c r="F38" s="144"/>
      <c r="G38" s="144"/>
      <c r="H38" s="144"/>
      <c r="I38" s="144"/>
      <c r="J38" s="144"/>
      <c r="K38" s="144"/>
      <c r="L38" s="144"/>
      <c r="M38" s="144"/>
      <c r="N38" s="144"/>
      <c r="O38" s="144"/>
      <c r="P38" s="144"/>
      <c r="R38" s="121">
        <f>R37+1</f>
        <v>15</v>
      </c>
      <c r="S38" s="193" t="s">
        <v>293</v>
      </c>
    </row>
    <row r="39" spans="1:19">
      <c r="A39" s="121">
        <f t="shared" si="0"/>
        <v>16</v>
      </c>
      <c r="B39" s="142" t="s">
        <v>294</v>
      </c>
      <c r="D39" s="153">
        <f>SUM(D35:D38)</f>
        <v>0</v>
      </c>
      <c r="E39" s="150">
        <f t="shared" ref="E39:P39" si="11">SUM(E35:E38)</f>
        <v>0</v>
      </c>
      <c r="F39" s="150">
        <f t="shared" si="11"/>
        <v>0</v>
      </c>
      <c r="G39" s="150">
        <f t="shared" si="11"/>
        <v>0</v>
      </c>
      <c r="H39" s="150">
        <f t="shared" si="11"/>
        <v>0</v>
      </c>
      <c r="I39" s="150">
        <f t="shared" si="11"/>
        <v>0</v>
      </c>
      <c r="J39" s="150">
        <f t="shared" si="11"/>
        <v>0</v>
      </c>
      <c r="K39" s="150">
        <f t="shared" si="11"/>
        <v>0</v>
      </c>
      <c r="L39" s="150">
        <f t="shared" si="11"/>
        <v>0</v>
      </c>
      <c r="M39" s="150">
        <f t="shared" si="11"/>
        <v>0</v>
      </c>
      <c r="N39" s="150">
        <f t="shared" si="11"/>
        <v>0</v>
      </c>
      <c r="O39" s="150">
        <f t="shared" si="11"/>
        <v>0</v>
      </c>
      <c r="P39" s="150">
        <f t="shared" si="11"/>
        <v>0</v>
      </c>
      <c r="R39" s="121">
        <f>R38+1</f>
        <v>16</v>
      </c>
      <c r="S39" s="193" t="s">
        <v>284</v>
      </c>
    </row>
    <row r="40" spans="1:19">
      <c r="D40" s="151"/>
      <c r="E40" s="151"/>
      <c r="F40" s="151"/>
      <c r="G40" s="151"/>
      <c r="H40" s="151"/>
      <c r="I40" s="151"/>
      <c r="J40" s="151"/>
      <c r="K40" s="151"/>
      <c r="L40" s="151"/>
      <c r="M40" s="151"/>
      <c r="N40" s="151"/>
      <c r="O40" s="151"/>
      <c r="P40" s="151"/>
    </row>
    <row r="41" spans="1:19">
      <c r="A41" s="121">
        <f t="shared" si="0"/>
        <v>17</v>
      </c>
      <c r="B41" s="142" t="s">
        <v>295</v>
      </c>
      <c r="D41" s="150">
        <f>D27-D32-D39</f>
        <v>18662.371249999967</v>
      </c>
      <c r="E41" s="150">
        <f>E27-E32-E39</f>
        <v>374172.17677083332</v>
      </c>
      <c r="F41" s="150">
        <f t="shared" ref="F41:P41" si="12">F27-F32-F39</f>
        <v>-79996.323229166665</v>
      </c>
      <c r="G41" s="150">
        <f t="shared" si="12"/>
        <v>-79996.323229166665</v>
      </c>
      <c r="H41" s="150">
        <f t="shared" si="12"/>
        <v>283338.47677083337</v>
      </c>
      <c r="I41" s="150">
        <f t="shared" si="12"/>
        <v>-79996.323229166665</v>
      </c>
      <c r="J41" s="150">
        <f t="shared" si="12"/>
        <v>81118.626770833362</v>
      </c>
      <c r="K41" s="150">
        <f t="shared" si="12"/>
        <v>-79996.323229166665</v>
      </c>
      <c r="L41" s="150">
        <f t="shared" si="12"/>
        <v>-79996.323229166665</v>
      </c>
      <c r="M41" s="150">
        <f t="shared" si="12"/>
        <v>-79996.323229166665</v>
      </c>
      <c r="N41" s="150">
        <f t="shared" si="12"/>
        <v>-79996.323229166665</v>
      </c>
      <c r="O41" s="150">
        <f t="shared" si="12"/>
        <v>-79996.323229166665</v>
      </c>
      <c r="P41" s="150">
        <f t="shared" si="12"/>
        <v>-79996.323229166665</v>
      </c>
      <c r="R41" s="121">
        <f>R39+1</f>
        <v>17</v>
      </c>
      <c r="S41" s="193" t="s">
        <v>284</v>
      </c>
    </row>
    <row r="42" spans="1:19">
      <c r="D42" s="151"/>
      <c r="E42" s="151"/>
      <c r="F42" s="151"/>
      <c r="G42" s="151"/>
      <c r="H42" s="151"/>
      <c r="I42" s="151"/>
      <c r="J42" s="151"/>
      <c r="K42" s="151"/>
      <c r="L42" s="151"/>
      <c r="M42" s="151"/>
      <c r="N42" s="151"/>
      <c r="O42" s="151"/>
      <c r="P42" s="151"/>
    </row>
    <row r="43" spans="1:19">
      <c r="A43" s="121">
        <f t="shared" si="0"/>
        <v>18</v>
      </c>
      <c r="B43" s="142" t="s">
        <v>296</v>
      </c>
      <c r="D43" s="150">
        <f>E43</f>
        <v>68358.925000000047</v>
      </c>
      <c r="E43" s="144">
        <f>'A3. Estimated Cash Flow Yr 2'!P44</f>
        <v>68358.925000000047</v>
      </c>
      <c r="F43" s="150">
        <f t="shared" ref="F43:P43" si="13">E44</f>
        <v>442531.10177083337</v>
      </c>
      <c r="G43" s="150">
        <f t="shared" si="13"/>
        <v>362534.77854166669</v>
      </c>
      <c r="H43" s="150">
        <f t="shared" si="13"/>
        <v>282538.45531250001</v>
      </c>
      <c r="I43" s="150">
        <f t="shared" si="13"/>
        <v>565876.93208333338</v>
      </c>
      <c r="J43" s="150">
        <f t="shared" si="13"/>
        <v>485880.6088541667</v>
      </c>
      <c r="K43" s="150">
        <f t="shared" si="13"/>
        <v>566999.23562500009</v>
      </c>
      <c r="L43" s="150">
        <f t="shared" si="13"/>
        <v>487002.91239583341</v>
      </c>
      <c r="M43" s="150">
        <f t="shared" si="13"/>
        <v>407006.58916666673</v>
      </c>
      <c r="N43" s="150">
        <f t="shared" si="13"/>
        <v>327010.26593750005</v>
      </c>
      <c r="O43" s="150">
        <f t="shared" si="13"/>
        <v>247013.94270833337</v>
      </c>
      <c r="P43" s="150">
        <f t="shared" si="13"/>
        <v>167017.61947916669</v>
      </c>
      <c r="R43" s="121">
        <f>R41+1</f>
        <v>18</v>
      </c>
      <c r="S43" s="193" t="s">
        <v>297</v>
      </c>
    </row>
    <row r="44" spans="1:19">
      <c r="A44" s="121">
        <f t="shared" si="0"/>
        <v>20</v>
      </c>
      <c r="B44" s="142" t="s">
        <v>298</v>
      </c>
      <c r="D44" s="150">
        <f t="shared" ref="D44:P44" si="14">D41+D43</f>
        <v>87021.296250000014</v>
      </c>
      <c r="E44" s="150">
        <f>E41+E43</f>
        <v>442531.10177083337</v>
      </c>
      <c r="F44" s="150">
        <f t="shared" si="14"/>
        <v>362534.77854166669</v>
      </c>
      <c r="G44" s="150">
        <f t="shared" si="14"/>
        <v>282538.45531250001</v>
      </c>
      <c r="H44" s="150">
        <f t="shared" si="14"/>
        <v>565876.93208333338</v>
      </c>
      <c r="I44" s="150">
        <f t="shared" si="14"/>
        <v>485880.6088541667</v>
      </c>
      <c r="J44" s="150">
        <f t="shared" si="14"/>
        <v>566999.23562500009</v>
      </c>
      <c r="K44" s="150">
        <f t="shared" si="14"/>
        <v>487002.91239583341</v>
      </c>
      <c r="L44" s="150">
        <f t="shared" si="14"/>
        <v>407006.58916666673</v>
      </c>
      <c r="M44" s="150">
        <f t="shared" si="14"/>
        <v>327010.26593750005</v>
      </c>
      <c r="N44" s="150">
        <f t="shared" si="14"/>
        <v>247013.94270833337</v>
      </c>
      <c r="O44" s="150">
        <f t="shared" si="14"/>
        <v>167017.61947916669</v>
      </c>
      <c r="P44" s="150">
        <f t="shared" si="14"/>
        <v>87021.296250000029</v>
      </c>
      <c r="R44" s="121">
        <v>20</v>
      </c>
      <c r="S44" s="193" t="s">
        <v>284</v>
      </c>
    </row>
  </sheetData>
  <mergeCells count="2">
    <mergeCell ref="A3:P3"/>
    <mergeCell ref="A4:P4"/>
  </mergeCells>
  <pageMargins left="0.7" right="0.7" top="0.75" bottom="0.75" header="0.3" footer="0.3"/>
  <pageSetup scale="48" orientation="landscape" horizontalDpi="1200" verticalDpi="1200"/>
  <colBreaks count="1" manualBreakCount="1">
    <brk id="16"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C5F30FB92A6AC43A23F045D3B7C96CD" ma:contentTypeVersion="0" ma:contentTypeDescription="Create a new document." ma:contentTypeScope="" ma:versionID="f15b7ad5cbd550c2f9b1bb028af1a902">
  <xsd:schema xmlns:xsd="http://www.w3.org/2001/XMLSchema" xmlns:xs="http://www.w3.org/2001/XMLSchema" xmlns:p="http://schemas.microsoft.com/office/2006/metadata/properties" xmlns:ns2="aa6f62ca-26c5-4204-87a1-46ec3394e19d" targetNamespace="http://schemas.microsoft.com/office/2006/metadata/properties" ma:root="true" ma:fieldsID="4a4c417afac09ca4739e7240a88f3893" ns2:_="">
    <xsd:import namespace="aa6f62ca-26c5-4204-87a1-46ec3394e19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f62ca-26c5-4204-87a1-46ec3394e19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B28F11-CE25-4AE2-BAA5-E824D87B6187}"/>
</file>

<file path=customXml/itemProps2.xml><?xml version="1.0" encoding="utf-8"?>
<ds:datastoreItem xmlns:ds="http://schemas.openxmlformats.org/officeDocument/2006/customXml" ds:itemID="{C726A0F2-12E1-4C98-AA7C-212D51DD6B9E}"/>
</file>

<file path=customXml/itemProps3.xml><?xml version="1.0" encoding="utf-8"?>
<ds:datastoreItem xmlns:ds="http://schemas.openxmlformats.org/officeDocument/2006/customXml" ds:itemID="{B5BF8EB7-D4C0-4775-87A0-B48DDBC4A932}"/>
</file>

<file path=customXml/itemProps4.xml><?xml version="1.0" encoding="utf-8"?>
<ds:datastoreItem xmlns:ds="http://schemas.openxmlformats.org/officeDocument/2006/customXml" ds:itemID="{DBF68CDB-836E-4561-959A-CF93B04247E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A1. BudgetSumm</vt:lpstr>
      <vt:lpstr>A2. Bgt_FuncExp</vt:lpstr>
      <vt:lpstr>A3. Estimated Cash Flow Yr1</vt:lpstr>
      <vt:lpstr>A3. Estimated Cash Flow Yr 2</vt:lpstr>
      <vt:lpstr>A.3 Estimated Cash Flow Year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Roberts</dc:creator>
  <cp:lastModifiedBy>Dali Pyzel</cp:lastModifiedBy>
  <cp:lastPrinted>2013-09-20T18:38:59Z</cp:lastPrinted>
  <dcterms:created xsi:type="dcterms:W3CDTF">2013-03-29T01:46:51Z</dcterms:created>
  <dcterms:modified xsi:type="dcterms:W3CDTF">2014-01-13T05:17:04Z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0x0101007C5F30FB92A6AC43A23F045D3B7C96CD</vt:lpwstr>
  </property>
</Properties>
</file>